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 firstSheet="2" activeTab="2"/>
  </bookViews>
  <sheets>
    <sheet name="Sheet2" sheetId="2" state="hidden" r:id="rId1"/>
    <sheet name="含上级资金" sheetId="3" state="hidden" r:id="rId2"/>
    <sheet name="项目汇总表" sheetId="1" r:id="rId3"/>
    <sheet name="部门整体统计表" sheetId="6" r:id="rId4"/>
    <sheet name="不含上级资金" sheetId="4" state="hidden" r:id="rId5"/>
    <sheet name="Sheet1" sheetId="5" state="hidden" r:id="rId6"/>
  </sheets>
  <definedNames>
    <definedName name="_xlnm._FilterDatabase" localSheetId="0" hidden="1">Sheet2!$A$1:$L$62</definedName>
    <definedName name="_xlnm._FilterDatabase" localSheetId="1" hidden="1">含上级资金!$A$1:$J$29</definedName>
    <definedName name="_xlnm._FilterDatabase" localSheetId="2" hidden="1">项目汇总表!$A$5:$P$22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" l="1"/>
  <c r="N11" i="5"/>
  <c r="O7" i="5"/>
  <c r="N7" i="5"/>
  <c r="O6" i="5"/>
  <c r="N6" i="5"/>
  <c r="N5" i="5"/>
  <c r="O3" i="5"/>
  <c r="N3" i="5"/>
  <c r="D20" i="4"/>
  <c r="D19" i="4"/>
  <c r="D18" i="4"/>
  <c r="H16" i="4"/>
  <c r="G16" i="4"/>
  <c r="F16" i="4"/>
  <c r="E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H7" i="4"/>
  <c r="G7" i="4"/>
  <c r="F7" i="4"/>
  <c r="E7" i="4"/>
  <c r="H6" i="4"/>
  <c r="G6" i="4"/>
  <c r="F6" i="4"/>
  <c r="E6" i="4"/>
  <c r="H5" i="4"/>
  <c r="G5" i="4"/>
  <c r="F5" i="4"/>
  <c r="E5" i="4"/>
  <c r="H4" i="4"/>
  <c r="G4" i="4"/>
  <c r="F4" i="4"/>
  <c r="E4" i="4"/>
  <c r="H3" i="4"/>
  <c r="G3" i="4"/>
  <c r="F3" i="4"/>
  <c r="E3" i="4"/>
  <c r="H2" i="4"/>
  <c r="G2" i="4"/>
  <c r="F2" i="4"/>
  <c r="E2" i="4"/>
  <c r="K5" i="6"/>
  <c r="J5" i="6"/>
  <c r="H22" i="1"/>
  <c r="G22" i="1"/>
  <c r="F22" i="1"/>
  <c r="E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K10" i="1"/>
  <c r="H10" i="1"/>
  <c r="N9" i="1"/>
  <c r="H9" i="1"/>
  <c r="N8" i="1"/>
  <c r="H8" i="1"/>
  <c r="N7" i="1"/>
  <c r="E36" i="3"/>
  <c r="D35" i="3"/>
  <c r="E34" i="3"/>
  <c r="E33" i="3"/>
  <c r="D33" i="3"/>
  <c r="H29" i="3"/>
  <c r="G29" i="3"/>
  <c r="F29" i="3"/>
  <c r="E29" i="3"/>
  <c r="D29" i="3"/>
  <c r="C29" i="3"/>
  <c r="J28" i="3"/>
  <c r="H28" i="3"/>
  <c r="G28" i="3"/>
  <c r="F28" i="3"/>
  <c r="J27" i="3"/>
  <c r="H27" i="3"/>
  <c r="G27" i="3"/>
  <c r="F27" i="3"/>
  <c r="E27" i="3"/>
  <c r="J26" i="3"/>
  <c r="H26" i="3"/>
  <c r="G26" i="3"/>
  <c r="F26" i="3"/>
  <c r="E26" i="3"/>
  <c r="J25" i="3"/>
  <c r="H25" i="3"/>
  <c r="G25" i="3"/>
  <c r="F25" i="3"/>
  <c r="E25" i="3"/>
  <c r="J24" i="3"/>
  <c r="H24" i="3"/>
  <c r="G24" i="3"/>
  <c r="F24" i="3"/>
  <c r="E24" i="3"/>
  <c r="J23" i="3"/>
  <c r="H23" i="3"/>
  <c r="G23" i="3"/>
  <c r="F23" i="3"/>
  <c r="E23" i="3"/>
  <c r="J22" i="3"/>
  <c r="H22" i="3"/>
  <c r="G22" i="3"/>
  <c r="F22" i="3"/>
  <c r="E22" i="3"/>
  <c r="J21" i="3"/>
  <c r="H21" i="3"/>
  <c r="G21" i="3"/>
  <c r="F21" i="3"/>
  <c r="E21" i="3"/>
  <c r="J20" i="3"/>
  <c r="H20" i="3"/>
  <c r="G20" i="3"/>
  <c r="F20" i="3"/>
  <c r="E20" i="3"/>
  <c r="J19" i="3"/>
  <c r="H19" i="3"/>
  <c r="G19" i="3"/>
  <c r="F19" i="3"/>
  <c r="E19" i="3"/>
  <c r="J18" i="3"/>
  <c r="H18" i="3"/>
  <c r="G18" i="3"/>
  <c r="F18" i="3"/>
  <c r="J17" i="3"/>
  <c r="H17" i="3"/>
  <c r="G17" i="3"/>
  <c r="F17" i="3"/>
  <c r="E17" i="3"/>
  <c r="J16" i="3"/>
  <c r="H16" i="3"/>
  <c r="G16" i="3"/>
  <c r="F16" i="3"/>
  <c r="E16" i="3"/>
  <c r="J15" i="3"/>
  <c r="H15" i="3"/>
  <c r="G15" i="3"/>
  <c r="F15" i="3"/>
  <c r="E15" i="3"/>
  <c r="J14" i="3"/>
  <c r="H14" i="3"/>
  <c r="G14" i="3"/>
  <c r="F14" i="3"/>
  <c r="E14" i="3"/>
  <c r="J13" i="3"/>
  <c r="H13" i="3"/>
  <c r="G13" i="3"/>
  <c r="F13" i="3"/>
  <c r="E13" i="3"/>
  <c r="J12" i="3"/>
  <c r="H12" i="3"/>
  <c r="G12" i="3"/>
  <c r="F12" i="3"/>
  <c r="E12" i="3"/>
  <c r="J11" i="3"/>
  <c r="H11" i="3"/>
  <c r="G11" i="3"/>
  <c r="F11" i="3"/>
  <c r="E11" i="3"/>
  <c r="J10" i="3"/>
  <c r="H10" i="3"/>
  <c r="G10" i="3"/>
  <c r="F10" i="3"/>
  <c r="E10" i="3"/>
  <c r="J9" i="3"/>
  <c r="H9" i="3"/>
  <c r="G9" i="3"/>
  <c r="F9" i="3"/>
  <c r="E9" i="3"/>
  <c r="J8" i="3"/>
  <c r="H8" i="3"/>
  <c r="G8" i="3"/>
  <c r="F8" i="3"/>
  <c r="E8" i="3"/>
  <c r="J7" i="3"/>
  <c r="H7" i="3"/>
  <c r="G7" i="3"/>
  <c r="F7" i="3"/>
  <c r="E7" i="3"/>
  <c r="J6" i="3"/>
  <c r="H6" i="3"/>
  <c r="G6" i="3"/>
  <c r="F6" i="3"/>
  <c r="E6" i="3"/>
  <c r="J5" i="3"/>
  <c r="H5" i="3"/>
  <c r="G5" i="3"/>
  <c r="F5" i="3"/>
  <c r="E5" i="3"/>
  <c r="J4" i="3"/>
  <c r="H4" i="3"/>
  <c r="G4" i="3"/>
  <c r="F4" i="3"/>
  <c r="J3" i="3"/>
  <c r="H3" i="3"/>
  <c r="G3" i="3"/>
  <c r="F3" i="3"/>
  <c r="E3" i="3"/>
  <c r="J2" i="3"/>
  <c r="H2" i="3"/>
  <c r="G2" i="3"/>
  <c r="F2" i="3"/>
  <c r="E2" i="3"/>
</calcChain>
</file>

<file path=xl/sharedStrings.xml><?xml version="1.0" encoding="utf-8"?>
<sst xmlns="http://schemas.openxmlformats.org/spreadsheetml/2006/main" count="288" uniqueCount="157">
  <si>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</si>
  <si>
    <r>
      <rPr>
        <sz val="8"/>
        <color rgb="FF000000"/>
        <rFont val="宋体"/>
        <family val="3"/>
        <charset val="134"/>
      </rPr>
      <t>武汉市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东西湖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区水务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和湖泊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局本级</t>
    </r>
  </si>
  <si>
    <r>
      <rPr>
        <sz val="8"/>
        <color rgb="FF000000"/>
        <rFont val="宋体"/>
        <family val="3"/>
        <charset val="134"/>
      </rPr>
      <t>党员教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育经费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</si>
  <si>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00102</t>
    </r>
  </si>
  <si>
    <r>
      <rPr>
        <sz val="8"/>
        <color rgb="FF000000"/>
        <rFont val="宋体"/>
        <family val="3"/>
        <charset val="134"/>
      </rPr>
      <t>履职工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作经费</t>
    </r>
  </si>
  <si>
    <r>
      <rPr>
        <sz val="8"/>
        <color rgb="FF000000"/>
        <rFont val="宋体"/>
        <family val="3"/>
        <charset val="134"/>
      </rPr>
      <t>智慧水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务运营管理经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</si>
  <si>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00104</t>
    </r>
  </si>
  <si>
    <r>
      <rPr>
        <sz val="8"/>
        <color rgb="FF000000"/>
        <rFont val="宋体"/>
        <family val="3"/>
        <charset val="134"/>
      </rPr>
      <t>质监站</t>
    </r>
  </si>
  <si>
    <r>
      <rPr>
        <sz val="8"/>
        <color rgb="FF000000"/>
        <rFont val="宋体"/>
        <family val="3"/>
        <charset val="134"/>
      </rPr>
      <t>经费</t>
    </r>
  </si>
  <si>
    <r>
      <rPr>
        <sz val="8"/>
        <color rgb="FF000000"/>
        <rFont val="宋体"/>
        <family val="3"/>
        <charset val="134"/>
      </rPr>
      <t>水政执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法工作经费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</si>
  <si>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00106</t>
    </r>
  </si>
  <si>
    <r>
      <rPr>
        <sz val="8"/>
        <color rgb="FF000000"/>
        <rFont val="宋体"/>
        <family val="3"/>
        <charset val="134"/>
      </rPr>
      <t>污水处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理服务费</t>
    </r>
  </si>
  <si>
    <r>
      <rPr>
        <sz val="8"/>
        <color rgb="FF000000"/>
        <rFont val="宋体"/>
        <family val="3"/>
        <charset val="134"/>
      </rPr>
      <t>13,200.0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</t>
    </r>
  </si>
  <si>
    <r>
      <rPr>
        <sz val="8"/>
        <color rgb="FF000000"/>
        <rFont val="宋体"/>
        <family val="3"/>
        <charset val="134"/>
      </rPr>
      <t>13.200.00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</si>
  <si>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00107</t>
    </r>
  </si>
  <si>
    <r>
      <rPr>
        <sz val="8"/>
        <color rgb="FF000000"/>
        <rFont val="宋体"/>
        <family val="3"/>
        <charset val="134"/>
      </rPr>
      <t>排水系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统维护经费</t>
    </r>
  </si>
  <si>
    <r>
      <rPr>
        <sz val="8"/>
        <color rgb="FF000000"/>
        <rFont val="宋体"/>
        <family val="3"/>
        <charset val="134"/>
      </rPr>
      <t>1.000.00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</si>
  <si>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00108</t>
    </r>
  </si>
  <si>
    <r>
      <rPr>
        <sz val="8"/>
        <color rgb="FF000000"/>
        <rFont val="宋体"/>
        <family val="3"/>
        <charset val="134"/>
      </rPr>
      <t>黑臭水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体维护经费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</si>
  <si>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00109</t>
    </r>
  </si>
  <si>
    <r>
      <rPr>
        <sz val="8"/>
        <color rgb="FF000000"/>
        <rFont val="宋体"/>
        <family val="3"/>
        <charset val="134"/>
      </rPr>
      <t>市政管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网维护经费</t>
    </r>
  </si>
  <si>
    <r>
      <rPr>
        <sz val="16.5"/>
        <color rgb="FF000000"/>
        <rFont val="宋体"/>
        <family val="3"/>
        <charset val="134"/>
      </rPr>
      <t>—26—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</si>
  <si>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00110</t>
    </r>
  </si>
  <si>
    <r>
      <rPr>
        <sz val="8"/>
        <color rgb="FF000000"/>
        <rFont val="宋体"/>
        <family val="3"/>
        <charset val="134"/>
      </rPr>
      <t>安全饮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水</t>
    </r>
  </si>
  <si>
    <r>
      <rPr>
        <sz val="8"/>
        <color rgb="FF000000"/>
        <rFont val="宋体"/>
        <family val="3"/>
        <charset val="134"/>
      </rPr>
      <t>水资源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工作经费</t>
    </r>
  </si>
  <si>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00111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</si>
  <si>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00112</t>
    </r>
  </si>
  <si>
    <r>
      <rPr>
        <sz val="8"/>
        <color rgb="FF000000"/>
        <rFont val="宋体"/>
        <family val="3"/>
        <charset val="134"/>
      </rPr>
      <t>疏捞经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费</t>
    </r>
  </si>
  <si>
    <r>
      <rPr>
        <sz val="8"/>
        <color rgb="FF000000"/>
        <rFont val="宋体"/>
        <family val="3"/>
        <charset val="134"/>
      </rPr>
      <t>泵闸站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排水污水收集</t>
    </r>
  </si>
  <si>
    <r>
      <rPr>
        <sz val="8"/>
        <color rgb="FF000000"/>
        <rFont val="宋体"/>
        <family val="3"/>
        <charset val="134"/>
      </rPr>
      <t>武汉市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</si>
  <si>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00113</t>
    </r>
  </si>
  <si>
    <r>
      <rPr>
        <sz val="8"/>
        <color rgb="FF000000"/>
        <rFont val="宋体"/>
        <family val="3"/>
        <charset val="134"/>
      </rPr>
      <t>电费</t>
    </r>
  </si>
  <si>
    <r>
      <rPr>
        <sz val="8"/>
        <color rgb="FF000000"/>
        <rFont val="宋体"/>
        <family val="3"/>
        <charset val="134"/>
      </rPr>
      <t>东西湖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区水务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和湖泊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局本级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</si>
  <si>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00114</t>
    </r>
  </si>
  <si>
    <r>
      <rPr>
        <sz val="8"/>
        <color rgb="FF000000"/>
        <rFont val="宋体"/>
        <family val="3"/>
        <charset val="134"/>
      </rPr>
      <t>水土保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持经费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</si>
  <si>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00115</t>
    </r>
  </si>
  <si>
    <r>
      <rPr>
        <sz val="8"/>
        <color rgb="FF000000"/>
        <rFont val="宋体"/>
        <family val="3"/>
        <charset val="134"/>
      </rPr>
      <t>闸站经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费</t>
    </r>
  </si>
  <si>
    <r>
      <rPr>
        <sz val="8"/>
        <color rgb="FF000000"/>
        <rFont val="宋体"/>
        <family val="3"/>
        <charset val="134"/>
      </rPr>
      <t>堤防经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费</t>
    </r>
  </si>
  <si>
    <r>
      <rPr>
        <sz val="8"/>
        <color rgb="FF000000"/>
        <rFont val="宋体"/>
        <family val="3"/>
        <charset val="134"/>
      </rPr>
      <t>农田灌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 xml:space="preserve">溉水有效利用 </t>
    </r>
    <r>
      <rPr>
        <sz val="8"/>
        <color rgb="FF000000"/>
        <rFont val="宋体"/>
        <family val="3"/>
        <charset val="134"/>
      </rPr>
      <t>系数测算工作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经费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</si>
  <si>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00117</t>
    </r>
  </si>
  <si>
    <r>
      <rPr>
        <sz val="8"/>
        <color rgb="FF000000"/>
        <rFont val="宋体"/>
        <family val="3"/>
        <charset val="134"/>
      </rPr>
      <t>河湖港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渠水体管护经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费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</si>
  <si>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00118</t>
    </r>
  </si>
  <si>
    <r>
      <rPr>
        <sz val="8"/>
        <color rgb="FF000000"/>
        <rFont val="宋体"/>
        <family val="3"/>
        <charset val="134"/>
      </rPr>
      <t>1.800.00</t>
    </r>
  </si>
  <si>
    <r>
      <rPr>
        <sz val="8"/>
        <color rgb="FF000000"/>
        <rFont val="宋体"/>
        <family val="3"/>
        <charset val="134"/>
      </rPr>
      <t>河湖长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制工作经费</t>
    </r>
  </si>
  <si>
    <r>
      <rPr>
        <sz val="8"/>
        <color rgb="FF000000"/>
        <rFont val="宋体"/>
        <family val="3"/>
        <charset val="134"/>
      </rPr>
      <t>防汛工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作经费</t>
    </r>
  </si>
  <si>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00121</t>
    </r>
  </si>
  <si>
    <r>
      <rPr>
        <sz val="8"/>
        <color rgb="FF000000"/>
        <rFont val="宋体"/>
        <family val="3"/>
        <charset val="134"/>
      </rPr>
      <t>42011222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00122</t>
    </r>
  </si>
  <si>
    <r>
      <rPr>
        <sz val="8"/>
        <color rgb="FF000000"/>
        <rFont val="宋体"/>
        <family val="3"/>
        <charset val="134"/>
      </rPr>
      <t>污水处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理服务费1</t>
    </r>
  </si>
  <si>
    <r>
      <rPr>
        <sz val="8"/>
        <color rgb="FF000000"/>
        <rFont val="宋体"/>
        <family val="3"/>
        <charset val="134"/>
      </rPr>
      <t>13,000.0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</t>
    </r>
  </si>
  <si>
    <r>
      <rPr>
        <sz val="8"/>
        <color rgb="FF000000"/>
        <rFont val="宋体"/>
        <family val="3"/>
        <charset val="134"/>
      </rPr>
      <t>42011223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00100</t>
    </r>
  </si>
  <si>
    <r>
      <rPr>
        <sz val="8"/>
        <color rgb="FF000000"/>
        <rFont val="宋体"/>
        <family val="3"/>
        <charset val="134"/>
      </rPr>
      <t>运维站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工作经费</t>
    </r>
  </si>
  <si>
    <r>
      <rPr>
        <sz val="10.5"/>
        <color rgb="FF000000"/>
        <rFont val="Arial"/>
        <family val="2"/>
      </rPr>
      <t xml:space="preserve"> </t>
    </r>
  </si>
  <si>
    <r>
      <rPr>
        <sz val="17.5"/>
        <color rgb="FF000000"/>
        <rFont val="宋体"/>
        <family val="3"/>
        <charset val="134"/>
      </rPr>
      <t>—27—</t>
    </r>
  </si>
  <si>
    <r>
      <rPr>
        <sz val="8"/>
        <color rgb="FF000000"/>
        <rFont val="宋体"/>
        <family val="3"/>
        <charset val="134"/>
      </rPr>
      <t>2023年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大中型水库后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扶移民项目管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理费</t>
    </r>
  </si>
  <si>
    <r>
      <rPr>
        <sz val="21"/>
        <color rgb="FF000000"/>
        <rFont val="宋体"/>
        <family val="3"/>
        <charset val="134"/>
      </rPr>
      <t>器</t>
    </r>
  </si>
  <si>
    <r>
      <rPr>
        <sz val="8"/>
        <color rgb="FF000000"/>
        <rFont val="宋体"/>
        <family val="3"/>
        <charset val="134"/>
      </rPr>
      <t>42011223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00101</t>
    </r>
  </si>
  <si>
    <r>
      <rPr>
        <sz val="8"/>
        <color rgb="FF000000"/>
        <rFont val="宋体"/>
        <family val="3"/>
        <charset val="134"/>
      </rPr>
      <t>和湖泊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局本级</t>
    </r>
  </si>
  <si>
    <r>
      <rPr>
        <sz val="8"/>
        <color rgb="FF000000"/>
        <rFont val="宋体"/>
        <family val="3"/>
        <charset val="134"/>
      </rPr>
      <t>42011223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00102</t>
    </r>
  </si>
  <si>
    <r>
      <rPr>
        <sz val="8"/>
        <color rgb="FF000000"/>
        <rFont val="宋体"/>
        <family val="3"/>
        <charset val="134"/>
      </rPr>
      <t>安全生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产工作经费</t>
    </r>
  </si>
  <si>
    <r>
      <rPr>
        <sz val="8"/>
        <color rgb="FF000000"/>
        <rFont val="宋体"/>
        <family val="3"/>
        <charset val="134"/>
      </rPr>
      <t>灌区一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张图建设工作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经费</t>
    </r>
  </si>
  <si>
    <r>
      <rPr>
        <sz val="8"/>
        <color rgb="FF000000"/>
        <rFont val="宋体"/>
        <family val="3"/>
        <charset val="134"/>
      </rPr>
      <t>42011223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048T0000</t>
    </r>
    <r>
      <rPr>
        <sz val="8"/>
        <color rgb="FF000000"/>
        <rFont val="宋体"/>
        <family val="3"/>
        <charset val="134"/>
      </rPr>
      <t xml:space="preserve"> </t>
    </r>
    <r>
      <rPr>
        <sz val="8"/>
        <color rgb="FF000000"/>
        <rFont val="宋体"/>
        <family val="3"/>
        <charset val="134"/>
      </rPr>
      <t>00103</t>
    </r>
  </si>
  <si>
    <t>序号</t>
  </si>
  <si>
    <t>项目名称</t>
  </si>
  <si>
    <t>指标总金额</t>
  </si>
  <si>
    <t>已支付金额</t>
  </si>
  <si>
    <t>剩余指标金额</t>
  </si>
  <si>
    <t>是否评价</t>
  </si>
  <si>
    <t>23年中央优抚对象补助经费（优抚对象定期补助）</t>
  </si>
  <si>
    <t>否</t>
  </si>
  <si>
    <t>部分退役军人两补齐</t>
  </si>
  <si>
    <t>残疾军人和部分参试退役人员医疗补贴</t>
  </si>
  <si>
    <t>党建活动经费</t>
  </si>
  <si>
    <t>符合政府安排工作退役士兵安置支出</t>
  </si>
  <si>
    <t>购买服务人员项目经费</t>
  </si>
  <si>
    <t>军队移交政府的离退休人员安置</t>
  </si>
  <si>
    <t>军队转业干部安置</t>
  </si>
  <si>
    <t>困难退役士兵帮扶资金</t>
  </si>
  <si>
    <t>烈士陵园管理及烈士公祭日活动经费</t>
  </si>
  <si>
    <t>其他优抚对象医疗支出</t>
  </si>
  <si>
    <t>市财政局提前下达2022年中央优抚对象补助经费</t>
  </si>
  <si>
    <t>提前下达2022年中央优抚对象医疗保障经费</t>
  </si>
  <si>
    <t>退役军人权益保障</t>
  </si>
  <si>
    <t>退役军人慰问帮扶工作</t>
  </si>
  <si>
    <t>退役士兵安置省级转移支付</t>
  </si>
  <si>
    <t>往来结算</t>
  </si>
  <si>
    <t>无军籍人员退休费</t>
  </si>
  <si>
    <t>义务兵家庭优待金</t>
  </si>
  <si>
    <t>拥军优属工作</t>
  </si>
  <si>
    <t>优抚对象抚恤和生活补助资金</t>
  </si>
  <si>
    <t>优抚对象医疗保障经费（中央）</t>
  </si>
  <si>
    <t>专项工作经费</t>
  </si>
  <si>
    <t>转业志愿兵未安置和安置下岗历史遗留问题及公益岗位保障</t>
  </si>
  <si>
    <t>自主就业退役士兵安置及就业创业工作</t>
  </si>
  <si>
    <t>合计</t>
  </si>
  <si>
    <t>附件5：</t>
  </si>
  <si>
    <t>填表人：丁向成</t>
  </si>
  <si>
    <t>联系电话：83263329</t>
  </si>
  <si>
    <t>单位：万元</t>
  </si>
  <si>
    <t>预算部门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</si>
  <si>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</si>
  <si>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</si>
  <si>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</si>
  <si>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</si>
  <si>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</si>
  <si>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年初预算数</t>
  </si>
  <si>
    <t>年中追加数/调减数</t>
  </si>
  <si>
    <t>小计</t>
  </si>
  <si>
    <t>预算执行
（20分）</t>
  </si>
  <si>
    <t>成本指标</t>
  </si>
  <si>
    <t>产出指标</t>
  </si>
  <si>
    <t>效益指标</t>
  </si>
  <si>
    <t>满意度指标</t>
  </si>
  <si>
    <t>（20分）</t>
  </si>
  <si>
    <t>（80分）</t>
  </si>
  <si>
    <t>100分</t>
  </si>
  <si>
    <t>武汉市东西湖区退役军人事务局</t>
  </si>
  <si>
    <t>优抚科</t>
  </si>
  <si>
    <t>预算执行率偏低，原因是本项目有上级配套资金，上级配套资金到位金额无法在编制预算时提前预知，导致编制区级预算时预算金额偏大，同时付款时优先使用上级资金，导致区级预算资金未使用完。</t>
  </si>
  <si>
    <t>办公室</t>
  </si>
  <si>
    <t>区退役军人服务中心</t>
  </si>
  <si>
    <t>执行率偏低，主要是帮扶对象数量不确定，帮扶资金有部分结余</t>
  </si>
  <si>
    <t>自主择业办</t>
  </si>
  <si>
    <t>因种种客观原因，机关支部未组织全体党员开展外出党建活动。</t>
  </si>
  <si>
    <t>信访室</t>
  </si>
  <si>
    <t>2023年度东西湖区整体自评统计表</t>
  </si>
  <si>
    <t>联系电话：</t>
  </si>
  <si>
    <t>单位代码</t>
  </si>
  <si>
    <t>执行率</t>
  </si>
  <si>
    <t>部门整体自评得分</t>
  </si>
  <si>
    <t>年初
预算数</t>
  </si>
  <si>
    <t>成本指标
（20分）</t>
  </si>
  <si>
    <t>产出指标
（20分）</t>
  </si>
  <si>
    <t>效益指标
（30分）</t>
  </si>
  <si>
    <t>满意度
指标
（10分）</t>
  </si>
  <si>
    <t>020001</t>
  </si>
  <si>
    <t>区退役军人事务局</t>
  </si>
  <si>
    <t>部门整体</t>
  </si>
  <si>
    <r>
      <rPr>
        <sz val="10"/>
        <color rgb="FF000000"/>
        <rFont val="仿宋"/>
        <family val="3"/>
        <charset val="134"/>
      </rPr>
      <t>义务兵</t>
    </r>
  </si>
  <si>
    <r>
      <rPr>
        <sz val="10"/>
        <color rgb="FF000000"/>
        <rFont val="仿宋"/>
        <family val="3"/>
        <charset val="134"/>
      </rPr>
      <t>本科</t>
    </r>
  </si>
  <si>
    <r>
      <rPr>
        <sz val="10"/>
        <color rgb="FF000000"/>
        <rFont val="仿宋"/>
        <family val="3"/>
        <charset val="134"/>
      </rPr>
      <t>专科</t>
    </r>
  </si>
  <si>
    <r>
      <rPr>
        <sz val="10"/>
        <color rgb="FF000000"/>
        <rFont val="仿宋"/>
        <family val="3"/>
        <charset val="134"/>
      </rPr>
      <t>职高/高中</t>
    </r>
  </si>
  <si>
    <r>
      <rPr>
        <sz val="10"/>
        <color rgb="FF000000"/>
        <rFont val="仿宋"/>
        <family val="3"/>
        <charset val="134"/>
      </rPr>
      <t>人数合计</t>
    </r>
  </si>
  <si>
    <r>
      <rPr>
        <sz val="10"/>
        <color rgb="FF000000"/>
        <rFont val="仿宋"/>
        <family val="3"/>
        <charset val="134"/>
      </rPr>
      <t xml:space="preserve"> </t>
    </r>
    <r>
      <rPr>
        <sz val="10"/>
        <color rgb="FF000000"/>
        <rFont val="仿宋"/>
        <family val="3"/>
        <charset val="134"/>
      </rPr>
      <t>发放金额</t>
    </r>
  </si>
  <si>
    <r>
      <rPr>
        <sz val="10"/>
        <color rgb="FF000000"/>
        <rFont val="仿宋"/>
        <family val="3"/>
        <charset val="134"/>
      </rPr>
      <t>一般</t>
    </r>
  </si>
  <si>
    <r>
      <rPr>
        <sz val="10"/>
        <color rgb="FF000000"/>
        <rFont val="仿宋"/>
        <family val="3"/>
        <charset val="134"/>
      </rPr>
      <t>进疆</t>
    </r>
  </si>
  <si>
    <r>
      <rPr>
        <sz val="10"/>
        <color rgb="FF000000"/>
        <rFont val="仿宋"/>
        <family val="3"/>
        <charset val="134"/>
      </rPr>
      <t>进藏</t>
    </r>
  </si>
  <si>
    <r>
      <rPr>
        <sz val="10"/>
        <color rgb="FF000000"/>
        <rFont val="仿宋"/>
        <family val="3"/>
        <charset val="134"/>
      </rPr>
      <t>高原条件兵</t>
    </r>
  </si>
  <si>
    <r>
      <rPr>
        <sz val="10"/>
        <color rgb="FF000000"/>
        <rFont val="仿宋"/>
        <family val="3"/>
        <charset val="134"/>
      </rPr>
      <t xml:space="preserve"> </t>
    </r>
    <r>
      <rPr>
        <sz val="10"/>
        <color rgb="FF000000"/>
        <rFont val="仿宋"/>
        <family val="3"/>
        <charset val="134"/>
      </rPr>
      <t>（单位：元）</t>
    </r>
  </si>
  <si>
    <r>
      <rPr>
        <sz val="10"/>
        <color rgb="FF000000"/>
        <rFont val="仿宋"/>
        <family val="3"/>
        <charset val="134"/>
      </rPr>
      <t>2021年3月入伍</t>
    </r>
  </si>
  <si>
    <r>
      <rPr>
        <sz val="10"/>
        <color rgb="FF000000"/>
        <rFont val="仿宋"/>
        <family val="3"/>
        <charset val="134"/>
      </rPr>
      <t>2021年9月入伍</t>
    </r>
  </si>
  <si>
    <r>
      <rPr>
        <sz val="10"/>
        <color rgb="FF000000"/>
        <rFont val="仿宋"/>
        <family val="3"/>
        <charset val="134"/>
      </rPr>
      <t>2022年3月入伍</t>
    </r>
  </si>
  <si>
    <r>
      <rPr>
        <sz val="10"/>
        <color rgb="FF000000"/>
        <rFont val="仿宋"/>
        <family val="3"/>
        <charset val="134"/>
      </rPr>
      <t>2022年9月入伍</t>
    </r>
  </si>
  <si>
    <r>
      <rPr>
        <sz val="10"/>
        <color rgb="FF000000"/>
        <rFont val="仿宋"/>
        <family val="3"/>
        <charset val="134"/>
      </rPr>
      <t>2023年3月入伍</t>
    </r>
  </si>
  <si>
    <r>
      <rPr>
        <sz val="10"/>
        <color rgb="FF000000"/>
        <rFont val="仿宋"/>
        <family val="3"/>
        <charset val="134"/>
      </rPr>
      <t>小计</t>
    </r>
  </si>
  <si>
    <r>
      <rPr>
        <sz val="10"/>
        <color rgb="FF000000"/>
        <rFont val="仿宋"/>
        <family val="3"/>
        <charset val="134"/>
      </rPr>
      <t>预备消防士</t>
    </r>
  </si>
  <si>
    <r>
      <rPr>
        <sz val="10"/>
        <color rgb="FF000000"/>
        <rFont val="仿宋"/>
        <family val="3"/>
        <charset val="134"/>
      </rPr>
      <t>合计</t>
    </r>
  </si>
  <si>
    <t>2023年度武汉市东西湖区退役军人事务局项目绩效自评情况汇总表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</si>
</sst>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0_ "/>
    <numFmt numFmtId="179" formatCode="0.00_);[Red]\(0.00\)"/>
    <numFmt numFmtId="180" formatCode="0.00_ "/>
  </numFmts>
  <fonts count="23">
    <font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rgb="FFFF0000"/>
      <name val="宋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.5"/>
      <color rgb="FF000000"/>
      <name val="Arial"/>
      <family val="2"/>
    </font>
    <font>
      <sz val="16.5"/>
      <color rgb="FF000000"/>
      <name val="宋体"/>
      <family val="3"/>
      <charset val="134"/>
    </font>
    <font>
      <sz val="17.5"/>
      <color rgb="FF000000"/>
      <name val="宋体"/>
      <family val="3"/>
      <charset val="134"/>
    </font>
    <font>
      <sz val="2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2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6" xfId="0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right" vertical="center"/>
    </xf>
    <xf numFmtId="9" fontId="5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178" fontId="11" fillId="0" borderId="6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178" fontId="9" fillId="0" borderId="6" xfId="0" applyNumberFormat="1" applyFont="1" applyFill="1" applyBorder="1" applyAlignment="1">
      <alignment horizontal="left" vertical="center"/>
    </xf>
    <xf numFmtId="180" fontId="5" fillId="0" borderId="0" xfId="0" applyNumberFormat="1" applyFont="1" applyFill="1" applyAlignment="1">
      <alignment horizontal="center" vertical="center" wrapText="1"/>
    </xf>
    <xf numFmtId="180" fontId="6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180" fontId="11" fillId="0" borderId="6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10" fontId="9" fillId="0" borderId="0" xfId="0" applyNumberFormat="1" applyFont="1" applyFill="1" applyAlignment="1">
      <alignment vertical="center"/>
    </xf>
    <xf numFmtId="180" fontId="9" fillId="0" borderId="6" xfId="0" applyNumberFormat="1" applyFont="1" applyFill="1" applyBorder="1" applyAlignment="1">
      <alignment vertical="center" wrapText="1"/>
    </xf>
    <xf numFmtId="178" fontId="0" fillId="0" borderId="6" xfId="0" applyNumberFormat="1" applyBorder="1">
      <alignment vertical="center"/>
    </xf>
    <xf numFmtId="0" fontId="13" fillId="0" borderId="6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14" fillId="0" borderId="14" xfId="0" applyFont="1" applyBorder="1" applyAlignment="1">
      <alignment horizontal="justify" vertical="center" wrapText="1"/>
    </xf>
    <xf numFmtId="4" fontId="14" fillId="0" borderId="4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" fontId="14" fillId="0" borderId="14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center" vertical="center" wrapText="1"/>
    </xf>
    <xf numFmtId="180" fontId="6" fillId="0" borderId="6" xfId="0" applyNumberFormat="1" applyFont="1" applyFill="1" applyBorder="1" applyAlignment="1">
      <alignment horizontal="center" vertical="center" wrapText="1"/>
    </xf>
    <xf numFmtId="9" fontId="4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6" fillId="0" borderId="6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3">
    <cellStyle name="百分比" xfId="1" builtinId="5"/>
    <cellStyle name="百分比 5" xfId="2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workbookViewId="0">
      <selection activeCell="B2" sqref="B2:B62"/>
    </sheetView>
  </sheetViews>
  <sheetFormatPr defaultColWidth="8.75" defaultRowHeight="13.5"/>
  <sheetData>
    <row r="1" spans="1:12" ht="20.45" customHeight="1">
      <c r="A1" s="48" t="s">
        <v>0</v>
      </c>
      <c r="B1" s="49">
        <v>0</v>
      </c>
      <c r="C1" s="63" t="s">
        <v>1</v>
      </c>
      <c r="D1" s="49"/>
      <c r="E1" s="49"/>
      <c r="F1" s="49"/>
      <c r="G1" s="49"/>
      <c r="H1" s="49"/>
      <c r="I1" s="49"/>
      <c r="J1" s="49"/>
      <c r="K1" s="49"/>
      <c r="L1" s="49"/>
    </row>
    <row r="2" spans="1:12" ht="21">
      <c r="A2" s="50">
        <v>101</v>
      </c>
      <c r="B2" s="50" t="s">
        <v>2</v>
      </c>
      <c r="C2" s="63"/>
      <c r="D2" s="50">
        <v>3.84</v>
      </c>
      <c r="E2" s="50">
        <v>3.84</v>
      </c>
      <c r="F2" s="50">
        <v>0</v>
      </c>
      <c r="G2" s="50">
        <v>0</v>
      </c>
      <c r="H2" s="50">
        <v>0</v>
      </c>
      <c r="I2" s="50">
        <v>0</v>
      </c>
      <c r="J2" s="50">
        <v>0</v>
      </c>
      <c r="K2" s="50">
        <v>0</v>
      </c>
      <c r="L2" s="50">
        <v>0</v>
      </c>
    </row>
    <row r="3" spans="1:12" ht="15.6" hidden="1" customHeight="1">
      <c r="A3" s="51"/>
      <c r="B3" s="51">
        <v>0</v>
      </c>
      <c r="C3" s="62" t="s">
        <v>1</v>
      </c>
      <c r="D3" s="51"/>
      <c r="E3" s="51"/>
      <c r="F3" s="51"/>
      <c r="G3" s="51"/>
      <c r="H3" s="51"/>
      <c r="I3" s="51"/>
      <c r="J3" s="51"/>
      <c r="K3" s="51"/>
      <c r="L3" s="51"/>
    </row>
    <row r="4" spans="1:12" ht="31.5">
      <c r="A4" s="52" t="s">
        <v>3</v>
      </c>
      <c r="B4" s="50" t="s">
        <v>4</v>
      </c>
      <c r="C4" s="62"/>
      <c r="D4" s="50">
        <v>271.45999999999998</v>
      </c>
      <c r="E4" s="50">
        <v>271.45999999999998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</row>
    <row r="5" spans="1:12" ht="15.6" customHeight="1">
      <c r="A5" s="51"/>
      <c r="B5" s="62" t="s">
        <v>5</v>
      </c>
      <c r="C5" s="62" t="s">
        <v>1</v>
      </c>
      <c r="D5" s="51"/>
      <c r="E5" s="51"/>
      <c r="F5" s="51"/>
      <c r="G5" s="51"/>
      <c r="H5" s="51"/>
      <c r="I5" s="51"/>
      <c r="J5" s="51"/>
      <c r="K5" s="51"/>
      <c r="L5" s="51"/>
    </row>
    <row r="6" spans="1:12" ht="21">
      <c r="A6" s="53" t="s">
        <v>0</v>
      </c>
      <c r="B6" s="62"/>
      <c r="C6" s="62"/>
      <c r="D6" s="53">
        <v>100</v>
      </c>
      <c r="E6" s="53">
        <v>100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</row>
    <row r="7" spans="1:12">
      <c r="A7" s="50">
        <v>103</v>
      </c>
      <c r="B7" s="62"/>
      <c r="C7" s="62"/>
      <c r="D7" s="54"/>
      <c r="E7" s="54"/>
      <c r="F7" s="54"/>
      <c r="G7" s="54"/>
      <c r="H7" s="54"/>
      <c r="I7" s="54"/>
      <c r="J7" s="54"/>
      <c r="K7" s="54"/>
      <c r="L7" s="54"/>
    </row>
    <row r="8" spans="1:12" ht="15.6" hidden="1" customHeight="1">
      <c r="A8" s="51"/>
      <c r="B8" s="51">
        <v>0</v>
      </c>
      <c r="C8" s="62" t="s">
        <v>1</v>
      </c>
      <c r="D8" s="51"/>
      <c r="E8" s="51"/>
      <c r="F8" s="51"/>
      <c r="G8" s="51"/>
      <c r="H8" s="51"/>
      <c r="I8" s="51"/>
      <c r="J8" s="51"/>
      <c r="K8" s="51"/>
      <c r="L8" s="51"/>
    </row>
    <row r="9" spans="1:12" ht="31.5">
      <c r="A9" s="55" t="s">
        <v>6</v>
      </c>
      <c r="B9" s="53" t="s">
        <v>7</v>
      </c>
      <c r="C9" s="62"/>
      <c r="D9" s="53">
        <v>25</v>
      </c>
      <c r="E9" s="53">
        <v>25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</row>
    <row r="10" spans="1:12">
      <c r="A10" s="54"/>
      <c r="B10" s="50" t="s">
        <v>8</v>
      </c>
      <c r="C10" s="62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15.6" hidden="1" customHeight="1">
      <c r="A11" s="51"/>
      <c r="B11" s="51">
        <v>0</v>
      </c>
      <c r="C11" s="62" t="s">
        <v>1</v>
      </c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21">
      <c r="A12" s="53" t="s">
        <v>0</v>
      </c>
      <c r="B12" s="53" t="s">
        <v>9</v>
      </c>
      <c r="C12" s="62"/>
      <c r="D12" s="53">
        <v>268</v>
      </c>
      <c r="E12" s="53">
        <v>268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</row>
    <row r="13" spans="1:12" hidden="1">
      <c r="A13" s="50">
        <v>105</v>
      </c>
      <c r="B13" s="54">
        <v>0</v>
      </c>
      <c r="C13" s="62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5.6" hidden="1" customHeight="1">
      <c r="A14" s="51"/>
      <c r="B14" s="51">
        <v>0</v>
      </c>
      <c r="C14" s="62" t="s">
        <v>1</v>
      </c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31.5">
      <c r="A15" s="52" t="s">
        <v>10</v>
      </c>
      <c r="B15" s="50" t="s">
        <v>11</v>
      </c>
      <c r="C15" s="62"/>
      <c r="D15" s="50" t="s">
        <v>12</v>
      </c>
      <c r="E15" s="50" t="s">
        <v>13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</row>
    <row r="16" spans="1:12" ht="15.6" hidden="1" customHeight="1">
      <c r="A16" s="51"/>
      <c r="B16" s="51">
        <v>0</v>
      </c>
      <c r="C16" s="62" t="s">
        <v>1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31.5">
      <c r="A17" s="52" t="s">
        <v>14</v>
      </c>
      <c r="B17" s="50" t="s">
        <v>15</v>
      </c>
      <c r="C17" s="62"/>
      <c r="D17" s="50" t="s">
        <v>16</v>
      </c>
      <c r="E17" s="50" t="s">
        <v>16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</row>
    <row r="18" spans="1:12" ht="15.6" hidden="1" customHeight="1">
      <c r="A18" s="51"/>
      <c r="B18" s="51">
        <v>0</v>
      </c>
      <c r="C18" s="62" t="s">
        <v>1</v>
      </c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31.5">
      <c r="A19" s="52" t="s">
        <v>17</v>
      </c>
      <c r="B19" s="50" t="s">
        <v>18</v>
      </c>
      <c r="C19" s="62"/>
      <c r="D19" s="50">
        <v>450</v>
      </c>
      <c r="E19" s="50">
        <v>450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</row>
    <row r="20" spans="1:12" ht="15.6" hidden="1" customHeight="1">
      <c r="A20" s="51"/>
      <c r="B20" s="51">
        <v>0</v>
      </c>
      <c r="C20" s="62" t="s">
        <v>1</v>
      </c>
      <c r="D20" s="51"/>
      <c r="E20" s="51"/>
      <c r="F20" s="51"/>
      <c r="G20" s="51"/>
      <c r="H20" s="51"/>
      <c r="I20" s="51"/>
      <c r="J20" s="51"/>
      <c r="K20" s="51"/>
      <c r="L20" s="51"/>
    </row>
    <row r="21" spans="1:12" ht="31.5">
      <c r="A21" s="52" t="s">
        <v>19</v>
      </c>
      <c r="B21" s="50" t="s">
        <v>20</v>
      </c>
      <c r="C21" s="62"/>
      <c r="D21" s="56">
        <v>2100</v>
      </c>
      <c r="E21" s="56">
        <v>2100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</row>
    <row r="22" spans="1:12" ht="21" hidden="1">
      <c r="A22" s="57" t="s">
        <v>21</v>
      </c>
      <c r="B22">
        <v>0</v>
      </c>
    </row>
    <row r="23" spans="1:12" hidden="1">
      <c r="B23">
        <v>0</v>
      </c>
    </row>
    <row r="24" spans="1:12" ht="15.6" hidden="1" customHeight="1">
      <c r="A24" s="49"/>
      <c r="B24" s="49">
        <v>0</v>
      </c>
      <c r="C24" s="63" t="s">
        <v>1</v>
      </c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31.5">
      <c r="A25" s="52" t="s">
        <v>22</v>
      </c>
      <c r="B25" s="50" t="s">
        <v>23</v>
      </c>
      <c r="C25" s="63"/>
      <c r="D25" s="50">
        <v>20</v>
      </c>
      <c r="E25" s="50">
        <v>20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</row>
    <row r="26" spans="1:12" ht="15.6" hidden="1" customHeight="1">
      <c r="A26" s="51"/>
      <c r="B26" s="51">
        <v>0</v>
      </c>
      <c r="C26" s="62" t="s">
        <v>1</v>
      </c>
      <c r="D26" s="51"/>
      <c r="E26" s="51"/>
      <c r="F26" s="51"/>
      <c r="G26" s="51"/>
      <c r="H26" s="51"/>
      <c r="I26" s="51"/>
      <c r="J26" s="51"/>
      <c r="K26" s="51"/>
      <c r="L26" s="51"/>
    </row>
    <row r="27" spans="1:12" ht="21">
      <c r="A27" s="53">
        <v>42011222</v>
      </c>
      <c r="B27" s="53" t="s">
        <v>24</v>
      </c>
      <c r="C27" s="62"/>
      <c r="D27" s="53">
        <v>80</v>
      </c>
      <c r="E27" s="53">
        <v>80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</row>
    <row r="28" spans="1:12" ht="21" hidden="1">
      <c r="A28" s="50" t="s">
        <v>25</v>
      </c>
      <c r="B28" s="54">
        <v>0</v>
      </c>
      <c r="C28" s="62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5.6" hidden="1" customHeight="1">
      <c r="A29" s="51"/>
      <c r="B29" s="51">
        <v>0</v>
      </c>
      <c r="C29" s="62" t="s">
        <v>1</v>
      </c>
      <c r="D29" s="51"/>
      <c r="E29" s="51"/>
      <c r="F29" s="51"/>
      <c r="G29" s="51"/>
      <c r="H29" s="51"/>
      <c r="I29" s="51"/>
      <c r="J29" s="51"/>
      <c r="K29" s="51"/>
      <c r="L29" s="51"/>
    </row>
    <row r="30" spans="1:12" ht="31.5">
      <c r="A30" s="52" t="s">
        <v>26</v>
      </c>
      <c r="B30" s="50" t="s">
        <v>27</v>
      </c>
      <c r="C30" s="62"/>
      <c r="D30" s="50">
        <v>300</v>
      </c>
      <c r="E30" s="50">
        <v>300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</row>
    <row r="31" spans="1:12" ht="21">
      <c r="A31" s="51"/>
      <c r="B31" s="53" t="s">
        <v>28</v>
      </c>
      <c r="C31" s="53" t="s">
        <v>29</v>
      </c>
      <c r="D31" s="51"/>
      <c r="E31" s="51"/>
      <c r="F31" s="51"/>
      <c r="G31" s="51"/>
      <c r="H31" s="51"/>
      <c r="I31" s="51"/>
      <c r="J31" s="51"/>
      <c r="K31" s="51"/>
      <c r="L31" s="51"/>
    </row>
    <row r="32" spans="1:12" ht="31.5">
      <c r="A32" s="52" t="s">
        <v>30</v>
      </c>
      <c r="B32" s="50" t="s">
        <v>31</v>
      </c>
      <c r="C32" s="52" t="s">
        <v>32</v>
      </c>
      <c r="D32" s="50">
        <v>508</v>
      </c>
      <c r="E32" s="50">
        <v>508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</row>
    <row r="33" spans="1:12" ht="15.6" hidden="1" customHeight="1">
      <c r="A33" s="51"/>
      <c r="B33" s="51">
        <v>0</v>
      </c>
      <c r="C33" s="62" t="s">
        <v>1</v>
      </c>
      <c r="D33" s="51"/>
      <c r="E33" s="51"/>
      <c r="F33" s="51"/>
      <c r="G33" s="51"/>
      <c r="H33" s="51"/>
      <c r="I33" s="51"/>
      <c r="J33" s="51"/>
      <c r="K33" s="51"/>
      <c r="L33" s="51"/>
    </row>
    <row r="34" spans="1:12" ht="31.5">
      <c r="A34" s="52" t="s">
        <v>33</v>
      </c>
      <c r="B34" s="50" t="s">
        <v>34</v>
      </c>
      <c r="C34" s="62"/>
      <c r="D34" s="50">
        <v>70</v>
      </c>
      <c r="E34" s="50">
        <v>70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</row>
    <row r="35" spans="1:12" ht="15.6" hidden="1" customHeight="1">
      <c r="A35" s="51"/>
      <c r="B35" s="51">
        <v>0</v>
      </c>
      <c r="C35" s="62" t="s">
        <v>1</v>
      </c>
      <c r="D35" s="51"/>
      <c r="E35" s="51"/>
      <c r="F35" s="51"/>
      <c r="G35" s="51"/>
      <c r="H35" s="51"/>
      <c r="I35" s="51"/>
      <c r="J35" s="51"/>
      <c r="K35" s="51"/>
      <c r="L35" s="51"/>
    </row>
    <row r="36" spans="1:12" ht="31.5">
      <c r="A36" s="52" t="s">
        <v>35</v>
      </c>
      <c r="B36" s="50" t="s">
        <v>36</v>
      </c>
      <c r="C36" s="62"/>
      <c r="D36" s="50">
        <v>980</v>
      </c>
      <c r="E36" s="50">
        <v>600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380</v>
      </c>
    </row>
    <row r="37" spans="1:12" ht="15.6" hidden="1" customHeight="1">
      <c r="A37" s="51"/>
      <c r="B37" s="51">
        <v>0</v>
      </c>
      <c r="C37" s="62" t="s">
        <v>1</v>
      </c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21">
      <c r="A38" s="55" t="s">
        <v>0</v>
      </c>
      <c r="B38" s="53" t="s">
        <v>37</v>
      </c>
      <c r="C38" s="62"/>
      <c r="D38" s="58">
        <v>2338.5100000000002</v>
      </c>
      <c r="E38" s="58">
        <v>1898.51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440</v>
      </c>
    </row>
    <row r="39" spans="1:12" hidden="1">
      <c r="A39" s="50">
        <v>116</v>
      </c>
      <c r="B39" s="54">
        <v>0</v>
      </c>
      <c r="C39" s="62"/>
      <c r="D39" s="54"/>
      <c r="E39" s="54"/>
      <c r="F39" s="54"/>
      <c r="G39" s="54"/>
      <c r="H39" s="54"/>
      <c r="I39" s="54"/>
      <c r="J39" s="54"/>
      <c r="K39" s="54"/>
      <c r="L39" s="54"/>
    </row>
    <row r="40" spans="1:12" ht="15.6" customHeight="1">
      <c r="A40" s="51"/>
      <c r="B40" s="62" t="s">
        <v>38</v>
      </c>
      <c r="C40" s="62" t="s">
        <v>1</v>
      </c>
      <c r="D40" s="51"/>
      <c r="E40" s="51"/>
      <c r="F40" s="51"/>
      <c r="G40" s="51"/>
      <c r="H40" s="51"/>
      <c r="I40" s="51"/>
      <c r="J40" s="51"/>
      <c r="K40" s="51"/>
      <c r="L40" s="51"/>
    </row>
    <row r="41" spans="1:12" ht="31.5">
      <c r="A41" s="52" t="s">
        <v>39</v>
      </c>
      <c r="B41" s="62"/>
      <c r="C41" s="62"/>
      <c r="D41" s="50">
        <v>10</v>
      </c>
      <c r="E41" s="50">
        <v>10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</row>
    <row r="42" spans="1:12" ht="15.6" customHeight="1">
      <c r="A42" s="51"/>
      <c r="B42" s="62" t="s">
        <v>40</v>
      </c>
      <c r="C42" s="62" t="s">
        <v>1</v>
      </c>
      <c r="D42" s="51"/>
      <c r="E42" s="51"/>
      <c r="F42" s="51"/>
      <c r="G42" s="51"/>
      <c r="H42" s="51"/>
      <c r="I42" s="51"/>
      <c r="J42" s="51"/>
      <c r="K42" s="51"/>
      <c r="L42" s="51"/>
    </row>
    <row r="43" spans="1:12" ht="31.5">
      <c r="A43" s="52" t="s">
        <v>41</v>
      </c>
      <c r="B43" s="62"/>
      <c r="C43" s="62"/>
      <c r="D43" s="50" t="s">
        <v>42</v>
      </c>
      <c r="E43" s="50" t="s">
        <v>42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</row>
    <row r="44" spans="1:12" ht="15.6" hidden="1" customHeight="1">
      <c r="A44" s="51"/>
      <c r="B44" s="51">
        <v>0</v>
      </c>
      <c r="C44" s="62" t="s">
        <v>1</v>
      </c>
      <c r="D44" s="51"/>
      <c r="E44" s="51"/>
      <c r="F44" s="51"/>
      <c r="G44" s="51"/>
      <c r="H44" s="51"/>
      <c r="I44" s="51"/>
      <c r="J44" s="51"/>
      <c r="K44" s="51"/>
      <c r="L44" s="51"/>
    </row>
    <row r="45" spans="1:12" ht="21">
      <c r="A45" s="55" t="s">
        <v>0</v>
      </c>
      <c r="B45" s="53" t="s">
        <v>43</v>
      </c>
      <c r="C45" s="62"/>
      <c r="D45" s="53">
        <v>200</v>
      </c>
      <c r="E45" s="53">
        <v>200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idden="1">
      <c r="A46" s="50">
        <v>119</v>
      </c>
      <c r="B46" s="54">
        <v>0</v>
      </c>
      <c r="C46" s="62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5.6" hidden="1" customHeight="1">
      <c r="A47" s="51"/>
      <c r="B47" s="51">
        <v>0</v>
      </c>
      <c r="C47" s="62" t="s">
        <v>1</v>
      </c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21">
      <c r="A48" s="53">
        <v>42011222</v>
      </c>
      <c r="B48" s="53" t="s">
        <v>44</v>
      </c>
      <c r="C48" s="62"/>
      <c r="D48" s="53">
        <v>24</v>
      </c>
      <c r="E48" s="53">
        <v>24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ht="21" hidden="1">
      <c r="A49" s="50" t="s">
        <v>45</v>
      </c>
      <c r="B49" s="54">
        <v>0</v>
      </c>
      <c r="C49" s="62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5.6" hidden="1" customHeight="1">
      <c r="A50" s="51"/>
      <c r="B50" s="51">
        <v>0</v>
      </c>
      <c r="C50" s="62" t="s">
        <v>1</v>
      </c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31.5">
      <c r="A51" s="52" t="s">
        <v>46</v>
      </c>
      <c r="B51" s="50" t="s">
        <v>47</v>
      </c>
      <c r="C51" s="62"/>
      <c r="D51" s="50" t="s">
        <v>48</v>
      </c>
      <c r="E51" s="50">
        <v>0</v>
      </c>
      <c r="F51" s="50" t="s">
        <v>48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</row>
    <row r="52" spans="1:12" ht="15.6" hidden="1" customHeight="1">
      <c r="A52" s="51"/>
      <c r="B52" s="51">
        <v>0</v>
      </c>
      <c r="C52" s="62" t="s">
        <v>1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1:12" ht="31.5">
      <c r="A53" s="52" t="s">
        <v>49</v>
      </c>
      <c r="B53" s="50" t="s">
        <v>50</v>
      </c>
      <c r="C53" s="62"/>
      <c r="D53" s="50">
        <v>24</v>
      </c>
      <c r="E53" s="50">
        <v>24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</row>
    <row r="54" spans="1:12" hidden="1">
      <c r="A54" s="59" t="s">
        <v>51</v>
      </c>
      <c r="B54">
        <v>0</v>
      </c>
    </row>
    <row r="55" spans="1:12" ht="21.75" hidden="1">
      <c r="A55" s="60" t="s">
        <v>52</v>
      </c>
      <c r="B55">
        <v>0</v>
      </c>
    </row>
    <row r="56" spans="1:12" hidden="1">
      <c r="B56">
        <v>0</v>
      </c>
    </row>
    <row r="57" spans="1:12" ht="27.95" customHeight="1">
      <c r="A57" s="49"/>
      <c r="B57" s="63" t="s">
        <v>53</v>
      </c>
      <c r="C57" s="61" t="s">
        <v>54</v>
      </c>
      <c r="D57" s="49"/>
      <c r="E57" s="49"/>
      <c r="F57" s="49"/>
      <c r="G57" s="49"/>
      <c r="H57" s="49"/>
      <c r="I57" s="49"/>
      <c r="J57" s="49"/>
      <c r="K57" s="49"/>
      <c r="L57" s="49"/>
    </row>
    <row r="58" spans="1:12" ht="31.5">
      <c r="A58" s="52" t="s">
        <v>55</v>
      </c>
      <c r="B58" s="63"/>
      <c r="C58" s="50" t="s">
        <v>56</v>
      </c>
      <c r="D58" s="50">
        <v>70</v>
      </c>
      <c r="E58" s="50">
        <v>70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</row>
    <row r="59" spans="1:12" ht="15.6" hidden="1" customHeight="1">
      <c r="A59" s="51"/>
      <c r="B59" s="51">
        <v>0</v>
      </c>
      <c r="C59" s="62" t="s">
        <v>1</v>
      </c>
      <c r="D59" s="51"/>
      <c r="E59" s="51"/>
      <c r="F59" s="51"/>
      <c r="G59" s="51"/>
      <c r="H59" s="51"/>
      <c r="I59" s="51"/>
      <c r="J59" s="51"/>
      <c r="K59" s="51"/>
      <c r="L59" s="51"/>
    </row>
    <row r="60" spans="1:12" ht="31.5">
      <c r="A60" s="52" t="s">
        <v>57</v>
      </c>
      <c r="B60" s="50" t="s">
        <v>58</v>
      </c>
      <c r="C60" s="62"/>
      <c r="D60" s="50">
        <v>65</v>
      </c>
      <c r="E60" s="50">
        <v>65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</row>
    <row r="61" spans="1:12" ht="15.6" customHeight="1">
      <c r="A61" s="51"/>
      <c r="B61" s="62" t="s">
        <v>59</v>
      </c>
      <c r="C61" s="64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31.5">
      <c r="A62" s="52" t="s">
        <v>60</v>
      </c>
      <c r="B62" s="62"/>
      <c r="C62" s="64"/>
      <c r="D62" s="50">
        <v>10</v>
      </c>
      <c r="E62" s="50">
        <v>10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</row>
  </sheetData>
  <autoFilter ref="A1:L62">
    <filterColumn colId="1">
      <filters>
        <filter val="2023年 大中型水库后 扶移民项目管 理费"/>
        <filter val="安全生 产工作经费"/>
        <filter val="安全饮 水"/>
        <filter val="泵闸站 排水污水收集"/>
        <filter val="党员教 育经费"/>
        <filter val="堤防经 费"/>
        <filter val="电费"/>
        <filter val="防汛工 作经费"/>
        <filter val="灌区一 张图建设工作 经费"/>
        <filter val="河湖港 渠水体管护经 费"/>
        <filter val="河湖长 制工作经费"/>
        <filter val="黑臭水 体维护经费"/>
        <filter val="经费"/>
        <filter val="履职工 作经费"/>
        <filter val="农田灌 溉水有效利用 系数测算工作 经费"/>
        <filter val="排水系 统维护经费"/>
        <filter val="市政管 网维护经费"/>
        <filter val="疏捞经 费"/>
        <filter val="水土保 持经费"/>
        <filter val="水政执 法工作经费"/>
        <filter val="水资源 工作经费"/>
        <filter val="污水处 理服务费"/>
        <filter val="污水处 理服务费1"/>
        <filter val="运维站 工作经费"/>
        <filter val="闸站经 费"/>
        <filter val="质监站"/>
        <filter val="智慧水 务运营管理经 费"/>
      </filters>
    </filterColumn>
  </autoFilter>
  <mergeCells count="28">
    <mergeCell ref="C52:C53"/>
    <mergeCell ref="C59:C60"/>
    <mergeCell ref="C61:C62"/>
    <mergeCell ref="C40:C41"/>
    <mergeCell ref="C42:C43"/>
    <mergeCell ref="C44:C46"/>
    <mergeCell ref="C47:C49"/>
    <mergeCell ref="C50:C51"/>
    <mergeCell ref="C26:C28"/>
    <mergeCell ref="C29:C30"/>
    <mergeCell ref="C33:C34"/>
    <mergeCell ref="C35:C36"/>
    <mergeCell ref="C37:C39"/>
    <mergeCell ref="C14:C15"/>
    <mergeCell ref="C16:C17"/>
    <mergeCell ref="C18:C19"/>
    <mergeCell ref="C20:C21"/>
    <mergeCell ref="C24:C25"/>
    <mergeCell ref="C1:C2"/>
    <mergeCell ref="C3:C4"/>
    <mergeCell ref="C5:C7"/>
    <mergeCell ref="C8:C10"/>
    <mergeCell ref="C11:C13"/>
    <mergeCell ref="B5:B7"/>
    <mergeCell ref="B40:B41"/>
    <mergeCell ref="B42:B43"/>
    <mergeCell ref="B57:B58"/>
    <mergeCell ref="B61:B62"/>
  </mergeCells>
  <phoneticPr fontId="2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17" workbookViewId="0">
      <selection activeCell="E37" sqref="E37"/>
    </sheetView>
  </sheetViews>
  <sheetFormatPr defaultColWidth="8.75" defaultRowHeight="13.5"/>
  <cols>
    <col min="1" max="1" width="5.25" customWidth="1"/>
    <col min="2" max="2" width="46" customWidth="1"/>
    <col min="3" max="5" width="16.25" style="8"/>
    <col min="6" max="8" width="12.875"/>
  </cols>
  <sheetData>
    <row r="1" spans="1:10">
      <c r="A1" s="6" t="s">
        <v>61</v>
      </c>
      <c r="B1" s="6" t="s">
        <v>62</v>
      </c>
      <c r="C1" s="46" t="s">
        <v>63</v>
      </c>
      <c r="D1" s="46" t="s">
        <v>64</v>
      </c>
      <c r="E1" s="46" t="s">
        <v>65</v>
      </c>
      <c r="I1" t="s">
        <v>66</v>
      </c>
    </row>
    <row r="2" spans="1:10">
      <c r="A2" s="6">
        <v>1</v>
      </c>
      <c r="B2" s="47" t="s">
        <v>67</v>
      </c>
      <c r="C2" s="46">
        <v>850000</v>
      </c>
      <c r="D2" s="46">
        <v>0</v>
      </c>
      <c r="E2" s="46">
        <f>C2-D2</f>
        <v>850000</v>
      </c>
      <c r="F2">
        <f>C2/10000</f>
        <v>85</v>
      </c>
      <c r="G2">
        <f>D2/10000</f>
        <v>0</v>
      </c>
      <c r="H2">
        <f>E2/10000</f>
        <v>85</v>
      </c>
      <c r="I2" t="s">
        <v>68</v>
      </c>
      <c r="J2" t="e">
        <f>VLOOKUP(B2,项目汇总表!C:D,2,FALSE)</f>
        <v>#N/A</v>
      </c>
    </row>
    <row r="3" spans="1:10">
      <c r="A3" s="6">
        <v>2</v>
      </c>
      <c r="B3" s="47" t="s">
        <v>69</v>
      </c>
      <c r="C3" s="46">
        <v>801750.53</v>
      </c>
      <c r="D3" s="46">
        <v>341392.71</v>
      </c>
      <c r="E3" s="46">
        <f>C3-D3</f>
        <v>460357.82</v>
      </c>
      <c r="F3">
        <f t="shared" ref="F3:F29" si="0">C3/10000</f>
        <v>80.175053000000005</v>
      </c>
      <c r="G3">
        <f t="shared" ref="G3:G29" si="1">D3/10000</f>
        <v>34.139271000000001</v>
      </c>
      <c r="H3">
        <f t="shared" ref="H3:H29" si="2">E3/10000</f>
        <v>46.035781999999998</v>
      </c>
      <c r="J3" t="str">
        <f>VLOOKUP(B3,项目汇总表!C:D,2,FALSE)</f>
        <v>优抚科</v>
      </c>
    </row>
    <row r="4" spans="1:10">
      <c r="A4" s="6">
        <v>3</v>
      </c>
      <c r="B4" s="47" t="s">
        <v>70</v>
      </c>
      <c r="C4" s="46">
        <v>130000</v>
      </c>
      <c r="D4" s="46"/>
      <c r="E4" s="46">
        <v>130000</v>
      </c>
      <c r="F4">
        <f t="shared" si="0"/>
        <v>13</v>
      </c>
      <c r="G4">
        <f t="shared" si="1"/>
        <v>0</v>
      </c>
      <c r="H4">
        <f t="shared" si="2"/>
        <v>13</v>
      </c>
      <c r="I4" t="s">
        <v>68</v>
      </c>
      <c r="J4" t="e">
        <f>VLOOKUP(B4,项目汇总表!C:D,2,FALSE)</f>
        <v>#N/A</v>
      </c>
    </row>
    <row r="5" spans="1:10">
      <c r="A5" s="6">
        <v>4</v>
      </c>
      <c r="B5" s="47" t="s">
        <v>71</v>
      </c>
      <c r="C5" s="46">
        <v>3400</v>
      </c>
      <c r="D5" s="46">
        <v>240</v>
      </c>
      <c r="E5" s="46">
        <f t="shared" ref="E5:E17" si="3">C5-D5</f>
        <v>3160</v>
      </c>
      <c r="F5">
        <f t="shared" si="0"/>
        <v>0.34</v>
      </c>
      <c r="G5">
        <f t="shared" si="1"/>
        <v>2.4E-2</v>
      </c>
      <c r="H5">
        <f t="shared" si="2"/>
        <v>0.316</v>
      </c>
      <c r="J5" t="str">
        <f>VLOOKUP(B5,项目汇总表!C:D,2,FALSE)</f>
        <v>自主择业办</v>
      </c>
    </row>
    <row r="6" spans="1:10">
      <c r="A6" s="6">
        <v>5</v>
      </c>
      <c r="B6" s="47" t="s">
        <v>72</v>
      </c>
      <c r="C6" s="46">
        <v>980700</v>
      </c>
      <c r="D6" s="46">
        <v>625225.28</v>
      </c>
      <c r="E6" s="46">
        <f t="shared" si="3"/>
        <v>355474.72</v>
      </c>
      <c r="F6">
        <f t="shared" si="0"/>
        <v>98.07</v>
      </c>
      <c r="G6">
        <f t="shared" si="1"/>
        <v>62.522528000000001</v>
      </c>
      <c r="H6">
        <f t="shared" si="2"/>
        <v>35.547471999999999</v>
      </c>
      <c r="J6" t="str">
        <f>VLOOKUP(B6,项目汇总表!C:D,2,FALSE)</f>
        <v>自主择业办</v>
      </c>
    </row>
    <row r="7" spans="1:10">
      <c r="A7" s="6">
        <v>6</v>
      </c>
      <c r="B7" s="47" t="s">
        <v>73</v>
      </c>
      <c r="C7" s="46">
        <v>209376.48</v>
      </c>
      <c r="D7" s="46">
        <v>209376.48</v>
      </c>
      <c r="E7" s="46">
        <f t="shared" si="3"/>
        <v>0</v>
      </c>
      <c r="F7">
        <f t="shared" si="0"/>
        <v>20.937647999999999</v>
      </c>
      <c r="G7">
        <f t="shared" si="1"/>
        <v>20.937647999999999</v>
      </c>
      <c r="H7">
        <f t="shared" si="2"/>
        <v>0</v>
      </c>
      <c r="J7" t="str">
        <f>VLOOKUP(B7,项目汇总表!C:D,2,FALSE)</f>
        <v>办公室</v>
      </c>
    </row>
    <row r="8" spans="1:10">
      <c r="A8" s="6">
        <v>7</v>
      </c>
      <c r="B8" s="47" t="s">
        <v>74</v>
      </c>
      <c r="C8" s="46">
        <v>32210.12</v>
      </c>
      <c r="D8" s="46">
        <v>21305.45</v>
      </c>
      <c r="E8" s="46">
        <f t="shared" si="3"/>
        <v>10904.67</v>
      </c>
      <c r="F8">
        <f t="shared" si="0"/>
        <v>3.221012</v>
      </c>
      <c r="G8">
        <f t="shared" si="1"/>
        <v>2.1305450000000001</v>
      </c>
      <c r="H8">
        <f t="shared" si="2"/>
        <v>1.0904670000000001</v>
      </c>
      <c r="J8" t="e">
        <f>VLOOKUP(B8,项目汇总表!C:D,2,FALSE)</f>
        <v>#N/A</v>
      </c>
    </row>
    <row r="9" spans="1:10">
      <c r="A9" s="6">
        <v>8</v>
      </c>
      <c r="B9" s="47" t="s">
        <v>75</v>
      </c>
      <c r="C9" s="46">
        <v>1597300</v>
      </c>
      <c r="D9" s="46">
        <v>1494320</v>
      </c>
      <c r="E9" s="46">
        <f t="shared" si="3"/>
        <v>102980</v>
      </c>
      <c r="F9">
        <f t="shared" si="0"/>
        <v>159.72999999999999</v>
      </c>
      <c r="G9">
        <f t="shared" si="1"/>
        <v>149.43199999999999</v>
      </c>
      <c r="H9">
        <f t="shared" si="2"/>
        <v>10.298</v>
      </c>
      <c r="J9" t="str">
        <f>VLOOKUP(B9,项目汇总表!C:D,2,FALSE)</f>
        <v>自主择业办</v>
      </c>
    </row>
    <row r="10" spans="1:10">
      <c r="A10" s="6">
        <v>9</v>
      </c>
      <c r="B10" s="47" t="s">
        <v>76</v>
      </c>
      <c r="C10" s="46">
        <v>460000</v>
      </c>
      <c r="D10" s="46">
        <v>460000</v>
      </c>
      <c r="E10" s="46">
        <f t="shared" si="3"/>
        <v>0</v>
      </c>
      <c r="F10">
        <f t="shared" si="0"/>
        <v>46</v>
      </c>
      <c r="G10">
        <f t="shared" si="1"/>
        <v>46</v>
      </c>
      <c r="H10">
        <f t="shared" si="2"/>
        <v>0</v>
      </c>
      <c r="J10" t="e">
        <f>VLOOKUP(B10,项目汇总表!C:D,2,FALSE)</f>
        <v>#N/A</v>
      </c>
    </row>
    <row r="11" spans="1:10">
      <c r="A11" s="6">
        <v>10</v>
      </c>
      <c r="B11" s="47" t="s">
        <v>77</v>
      </c>
      <c r="C11" s="46">
        <v>40000</v>
      </c>
      <c r="D11" s="46">
        <v>31364</v>
      </c>
      <c r="E11" s="46">
        <f t="shared" si="3"/>
        <v>8636</v>
      </c>
      <c r="F11">
        <f t="shared" si="0"/>
        <v>4</v>
      </c>
      <c r="G11">
        <f t="shared" si="1"/>
        <v>3.1364000000000001</v>
      </c>
      <c r="H11">
        <f t="shared" si="2"/>
        <v>0.86360000000000003</v>
      </c>
      <c r="J11" t="str">
        <f>VLOOKUP(B11,项目汇总表!C:D,2,FALSE)</f>
        <v>优抚科</v>
      </c>
    </row>
    <row r="12" spans="1:10">
      <c r="A12" s="6">
        <v>11</v>
      </c>
      <c r="B12" s="47" t="s">
        <v>78</v>
      </c>
      <c r="C12" s="46">
        <v>457000</v>
      </c>
      <c r="D12" s="46">
        <v>32144.44</v>
      </c>
      <c r="E12" s="46">
        <f t="shared" si="3"/>
        <v>424855.56</v>
      </c>
      <c r="F12">
        <f t="shared" si="0"/>
        <v>45.7</v>
      </c>
      <c r="G12">
        <f t="shared" si="1"/>
        <v>3.2144439999999999</v>
      </c>
      <c r="H12">
        <f t="shared" si="2"/>
        <v>42.485556000000003</v>
      </c>
      <c r="J12" t="e">
        <f>VLOOKUP(B12,项目汇总表!C:D,2,FALSE)</f>
        <v>#N/A</v>
      </c>
    </row>
    <row r="13" spans="1:10">
      <c r="A13" s="6">
        <v>12</v>
      </c>
      <c r="B13" s="47" t="s">
        <v>79</v>
      </c>
      <c r="C13" s="46">
        <v>2457821.08</v>
      </c>
      <c r="D13" s="46">
        <v>2457821.08</v>
      </c>
      <c r="E13" s="46">
        <f t="shared" si="3"/>
        <v>0</v>
      </c>
      <c r="F13">
        <f t="shared" si="0"/>
        <v>245.78210799999999</v>
      </c>
      <c r="G13">
        <f t="shared" si="1"/>
        <v>245.78210799999999</v>
      </c>
      <c r="H13">
        <f t="shared" si="2"/>
        <v>0</v>
      </c>
      <c r="I13" t="s">
        <v>68</v>
      </c>
      <c r="J13" t="e">
        <f>VLOOKUP(B13,项目汇总表!C:D,2,FALSE)</f>
        <v>#N/A</v>
      </c>
    </row>
    <row r="14" spans="1:10">
      <c r="A14" s="6">
        <v>13</v>
      </c>
      <c r="B14" s="47" t="s">
        <v>80</v>
      </c>
      <c r="C14" s="46">
        <v>318832.67</v>
      </c>
      <c r="D14" s="46">
        <v>23917.52</v>
      </c>
      <c r="E14" s="46">
        <f t="shared" si="3"/>
        <v>294915.15000000002</v>
      </c>
      <c r="F14">
        <f t="shared" si="0"/>
        <v>31.883267</v>
      </c>
      <c r="G14">
        <f t="shared" si="1"/>
        <v>2.3917519999999999</v>
      </c>
      <c r="H14">
        <f t="shared" si="2"/>
        <v>29.491515</v>
      </c>
      <c r="I14" t="s">
        <v>68</v>
      </c>
      <c r="J14" t="e">
        <f>VLOOKUP(B14,项目汇总表!C:D,2,FALSE)</f>
        <v>#N/A</v>
      </c>
    </row>
    <row r="15" spans="1:10">
      <c r="A15" s="6">
        <v>14</v>
      </c>
      <c r="B15" s="47" t="s">
        <v>81</v>
      </c>
      <c r="C15" s="46">
        <v>100000</v>
      </c>
      <c r="D15" s="46">
        <v>61820.18</v>
      </c>
      <c r="E15" s="46">
        <f t="shared" si="3"/>
        <v>38179.82</v>
      </c>
      <c r="F15">
        <f t="shared" si="0"/>
        <v>10</v>
      </c>
      <c r="G15">
        <f t="shared" si="1"/>
        <v>6.1820180000000002</v>
      </c>
      <c r="H15">
        <f t="shared" si="2"/>
        <v>3.8179820000000002</v>
      </c>
      <c r="J15" t="str">
        <f>VLOOKUP(B15,项目汇总表!C:D,2,FALSE)</f>
        <v>信访室</v>
      </c>
    </row>
    <row r="16" spans="1:10">
      <c r="A16" s="6">
        <v>15</v>
      </c>
      <c r="B16" s="47" t="s">
        <v>82</v>
      </c>
      <c r="C16" s="46">
        <v>2824100</v>
      </c>
      <c r="D16" s="46">
        <v>841922.36</v>
      </c>
      <c r="E16" s="46">
        <f t="shared" si="3"/>
        <v>1982177.64</v>
      </c>
      <c r="F16">
        <f t="shared" si="0"/>
        <v>282.41000000000003</v>
      </c>
      <c r="G16">
        <f t="shared" si="1"/>
        <v>84.192235999999994</v>
      </c>
      <c r="H16">
        <f t="shared" si="2"/>
        <v>198.21776399999999</v>
      </c>
      <c r="J16" t="str">
        <f>VLOOKUP(B16,项目汇总表!C:D,2,FALSE)</f>
        <v>区退役军人服务中心</v>
      </c>
    </row>
    <row r="17" spans="1:10">
      <c r="A17" s="6">
        <v>16</v>
      </c>
      <c r="B17" s="47" t="s">
        <v>83</v>
      </c>
      <c r="C17" s="46">
        <v>862200</v>
      </c>
      <c r="D17" s="46">
        <v>100000</v>
      </c>
      <c r="E17" s="46">
        <f t="shared" si="3"/>
        <v>762200</v>
      </c>
      <c r="F17">
        <f t="shared" si="0"/>
        <v>86.22</v>
      </c>
      <c r="G17">
        <f t="shared" si="1"/>
        <v>10</v>
      </c>
      <c r="H17">
        <f t="shared" si="2"/>
        <v>76.22</v>
      </c>
      <c r="J17" t="e">
        <f>VLOOKUP(B17,项目汇总表!C:D,2,FALSE)</f>
        <v>#N/A</v>
      </c>
    </row>
    <row r="18" spans="1:10">
      <c r="A18" s="6">
        <v>17</v>
      </c>
      <c r="B18" s="47" t="s">
        <v>84</v>
      </c>
      <c r="C18" s="46">
        <v>5200</v>
      </c>
      <c r="D18" s="46"/>
      <c r="E18" s="46">
        <v>5200</v>
      </c>
      <c r="F18">
        <f t="shared" si="0"/>
        <v>0.52</v>
      </c>
      <c r="G18">
        <f t="shared" si="1"/>
        <v>0</v>
      </c>
      <c r="H18">
        <f t="shared" si="2"/>
        <v>0.52</v>
      </c>
      <c r="I18" t="s">
        <v>68</v>
      </c>
      <c r="J18" t="e">
        <f>VLOOKUP(B18,项目汇总表!C:D,2,FALSE)</f>
        <v>#N/A</v>
      </c>
    </row>
    <row r="19" spans="1:10">
      <c r="A19" s="6">
        <v>18</v>
      </c>
      <c r="B19" s="47" t="s">
        <v>85</v>
      </c>
      <c r="C19" s="46">
        <v>82900</v>
      </c>
      <c r="D19" s="46">
        <v>57200.4</v>
      </c>
      <c r="E19" s="46">
        <f t="shared" ref="E19:E27" si="4">C19-D19</f>
        <v>25699.599999999999</v>
      </c>
      <c r="F19">
        <f t="shared" si="0"/>
        <v>8.2899999999999991</v>
      </c>
      <c r="G19">
        <f t="shared" si="1"/>
        <v>5.72004</v>
      </c>
      <c r="H19">
        <f t="shared" si="2"/>
        <v>2.56996</v>
      </c>
      <c r="J19" t="str">
        <f>VLOOKUP(B19,项目汇总表!C:D,2,FALSE)</f>
        <v>优抚科</v>
      </c>
    </row>
    <row r="20" spans="1:10">
      <c r="A20" s="6">
        <v>19</v>
      </c>
      <c r="B20" s="47" t="s">
        <v>86</v>
      </c>
      <c r="C20" s="46">
        <v>28195000</v>
      </c>
      <c r="D20" s="46">
        <v>19546640.640000001</v>
      </c>
      <c r="E20" s="46">
        <f t="shared" si="4"/>
        <v>8648359.3599999994</v>
      </c>
      <c r="F20">
        <f t="shared" si="0"/>
        <v>2819.5</v>
      </c>
      <c r="G20">
        <f t="shared" si="1"/>
        <v>1954.6640640000001</v>
      </c>
      <c r="H20">
        <f t="shared" si="2"/>
        <v>864.83593599999995</v>
      </c>
      <c r="J20" t="str">
        <f>VLOOKUP(B20,项目汇总表!C:D,2,FALSE)</f>
        <v>优抚科</v>
      </c>
    </row>
    <row r="21" spans="1:10">
      <c r="A21" s="6">
        <v>20</v>
      </c>
      <c r="B21" s="47" t="s">
        <v>86</v>
      </c>
      <c r="C21" s="46">
        <v>4565100</v>
      </c>
      <c r="D21" s="46">
        <v>4565100</v>
      </c>
      <c r="E21" s="46">
        <f t="shared" si="4"/>
        <v>0</v>
      </c>
      <c r="F21">
        <f t="shared" si="0"/>
        <v>456.51</v>
      </c>
      <c r="G21">
        <f t="shared" si="1"/>
        <v>456.51</v>
      </c>
      <c r="H21">
        <f t="shared" si="2"/>
        <v>0</v>
      </c>
      <c r="J21" t="str">
        <f>VLOOKUP(B21,项目汇总表!C:D,2,FALSE)</f>
        <v>优抚科</v>
      </c>
    </row>
    <row r="22" spans="1:10">
      <c r="A22" s="6">
        <v>21</v>
      </c>
      <c r="B22" s="47" t="s">
        <v>87</v>
      </c>
      <c r="C22" s="46">
        <v>4340000</v>
      </c>
      <c r="D22" s="46">
        <v>1309223.69</v>
      </c>
      <c r="E22" s="46">
        <f t="shared" si="4"/>
        <v>3030776.31</v>
      </c>
      <c r="F22">
        <f t="shared" si="0"/>
        <v>434</v>
      </c>
      <c r="G22">
        <f t="shared" si="1"/>
        <v>130.922369</v>
      </c>
      <c r="H22">
        <f t="shared" si="2"/>
        <v>303.077631</v>
      </c>
      <c r="J22" t="str">
        <f>VLOOKUP(B22,项目汇总表!C:D,2,FALSE)</f>
        <v>区退役军人服务中心</v>
      </c>
    </row>
    <row r="23" spans="1:10">
      <c r="A23" s="6">
        <v>22</v>
      </c>
      <c r="B23" s="47" t="s">
        <v>88</v>
      </c>
      <c r="C23" s="46">
        <v>11720170</v>
      </c>
      <c r="D23" s="46">
        <v>8503747.0700000003</v>
      </c>
      <c r="E23" s="46">
        <f t="shared" si="4"/>
        <v>3216422.93</v>
      </c>
      <c r="F23">
        <f t="shared" si="0"/>
        <v>1172.0170000000001</v>
      </c>
      <c r="G23">
        <f t="shared" si="1"/>
        <v>850.37470699999994</v>
      </c>
      <c r="H23">
        <f t="shared" si="2"/>
        <v>321.642293</v>
      </c>
      <c r="J23" t="str">
        <f>VLOOKUP(B23,项目汇总表!C:D,2,FALSE)</f>
        <v>优抚科</v>
      </c>
    </row>
    <row r="24" spans="1:10">
      <c r="A24" s="6">
        <v>23</v>
      </c>
      <c r="B24" s="47" t="s">
        <v>89</v>
      </c>
      <c r="C24" s="46">
        <v>10000</v>
      </c>
      <c r="D24" s="46">
        <v>0</v>
      </c>
      <c r="E24" s="46">
        <f t="shared" si="4"/>
        <v>10000</v>
      </c>
      <c r="F24">
        <f t="shared" si="0"/>
        <v>1</v>
      </c>
      <c r="G24">
        <f t="shared" si="1"/>
        <v>0</v>
      </c>
      <c r="H24">
        <f t="shared" si="2"/>
        <v>1</v>
      </c>
      <c r="I24" t="s">
        <v>68</v>
      </c>
      <c r="J24" t="e">
        <f>VLOOKUP(B24,项目汇总表!C:D,2,FALSE)</f>
        <v>#N/A</v>
      </c>
    </row>
    <row r="25" spans="1:10">
      <c r="A25" s="6">
        <v>24</v>
      </c>
      <c r="B25" s="47" t="s">
        <v>90</v>
      </c>
      <c r="C25" s="46">
        <v>716300</v>
      </c>
      <c r="D25" s="46">
        <v>376451.2</v>
      </c>
      <c r="E25" s="46">
        <f t="shared" si="4"/>
        <v>339848.8</v>
      </c>
      <c r="F25">
        <f t="shared" si="0"/>
        <v>71.63</v>
      </c>
      <c r="G25">
        <f t="shared" si="1"/>
        <v>37.645119999999999</v>
      </c>
      <c r="H25">
        <f t="shared" si="2"/>
        <v>33.984879999999997</v>
      </c>
      <c r="J25" t="str">
        <f>VLOOKUP(B25,项目汇总表!C:D,2,FALSE)</f>
        <v>办公室</v>
      </c>
    </row>
    <row r="26" spans="1:10">
      <c r="A26" s="6">
        <v>25</v>
      </c>
      <c r="B26" s="47" t="s">
        <v>91</v>
      </c>
      <c r="C26" s="46">
        <v>3034550.16</v>
      </c>
      <c r="D26" s="46">
        <v>1606203.19</v>
      </c>
      <c r="E26" s="46">
        <f t="shared" si="4"/>
        <v>1428346.97</v>
      </c>
      <c r="F26">
        <f t="shared" si="0"/>
        <v>303.455016</v>
      </c>
      <c r="G26">
        <f t="shared" si="1"/>
        <v>160.62031899999999</v>
      </c>
      <c r="H26">
        <f t="shared" si="2"/>
        <v>142.83469700000001</v>
      </c>
      <c r="J26" t="str">
        <f>VLOOKUP(B26,项目汇总表!C:D,2,FALSE)</f>
        <v>优抚科</v>
      </c>
    </row>
    <row r="27" spans="1:10">
      <c r="A27" s="6">
        <v>26</v>
      </c>
      <c r="B27" s="47" t="s">
        <v>92</v>
      </c>
      <c r="C27" s="46">
        <v>4324591.5</v>
      </c>
      <c r="D27" s="46">
        <v>2438755.7000000002</v>
      </c>
      <c r="E27" s="46">
        <f t="shared" si="4"/>
        <v>1885835.8</v>
      </c>
      <c r="F27">
        <f t="shared" si="0"/>
        <v>432.45915000000002</v>
      </c>
      <c r="G27">
        <f t="shared" si="1"/>
        <v>243.87557000000001</v>
      </c>
      <c r="H27">
        <f t="shared" si="2"/>
        <v>188.58358000000001</v>
      </c>
      <c r="J27" t="str">
        <f>VLOOKUP(B27,项目汇总表!C:D,2,FALSE)</f>
        <v>区退役军人服务中心</v>
      </c>
    </row>
    <row r="28" spans="1:10">
      <c r="A28" s="6"/>
      <c r="B28" s="47" t="s">
        <v>87</v>
      </c>
      <c r="C28" s="46"/>
      <c r="D28" s="46"/>
      <c r="E28" s="46"/>
      <c r="F28">
        <f t="shared" si="0"/>
        <v>0</v>
      </c>
      <c r="G28">
        <f t="shared" si="1"/>
        <v>0</v>
      </c>
      <c r="H28">
        <f t="shared" si="2"/>
        <v>0</v>
      </c>
      <c r="J28" t="str">
        <f>VLOOKUP(B28,项目汇总表!C:D,2,FALSE)</f>
        <v>区退役军人服务中心</v>
      </c>
    </row>
    <row r="29" spans="1:10">
      <c r="A29" s="6"/>
      <c r="B29" s="47" t="s">
        <v>93</v>
      </c>
      <c r="C29" s="46">
        <f>SUM(C2:C28)</f>
        <v>69118502.540000007</v>
      </c>
      <c r="D29" s="46">
        <f>SUM(D2:D28)</f>
        <v>45104171.390000001</v>
      </c>
      <c r="E29" s="46">
        <f>SUM(E2:E28)</f>
        <v>24014331.149999999</v>
      </c>
      <c r="F29">
        <f t="shared" si="0"/>
        <v>6911.8502539999999</v>
      </c>
      <c r="G29">
        <f t="shared" si="1"/>
        <v>4510.4171390000001</v>
      </c>
      <c r="H29">
        <f t="shared" si="2"/>
        <v>2401.4331149999998</v>
      </c>
    </row>
    <row r="33" spans="4:5">
      <c r="D33" s="8">
        <f>D20+D21</f>
        <v>24111740.640000001</v>
      </c>
      <c r="E33" s="8">
        <f>D20-不含上级资金!D11</f>
        <v>11527100</v>
      </c>
    </row>
    <row r="34" spans="4:5">
      <c r="D34" s="8">
        <v>24085321.640000001</v>
      </c>
      <c r="E34" s="8">
        <f>D21+E33</f>
        <v>16092200</v>
      </c>
    </row>
    <row r="35" spans="4:5">
      <c r="D35" s="8">
        <f>D33-D34</f>
        <v>26419</v>
      </c>
      <c r="E35" s="8">
        <v>7993121.6399999997</v>
      </c>
    </row>
    <row r="36" spans="4:5">
      <c r="E36" s="8">
        <f>E34+E35</f>
        <v>24085321.640000001</v>
      </c>
    </row>
  </sheetData>
  <sortState ref="A2:E25">
    <sortCondition ref="A2:A25"/>
  </sortState>
  <phoneticPr fontId="21" type="noConversion"/>
  <pageMargins left="0.75" right="0.75" top="1" bottom="1" header="0.5" footer="0.5"/>
  <pageSetup paperSize="9" scale="7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70" zoomScaleNormal="70" workbookViewId="0">
      <selection activeCell="D28" sqref="D28"/>
    </sheetView>
  </sheetViews>
  <sheetFormatPr defaultColWidth="9" defaultRowHeight="13.5"/>
  <cols>
    <col min="1" max="1" width="3.75" style="25" customWidth="1"/>
    <col min="2" max="2" width="28" style="22" customWidth="1"/>
    <col min="3" max="3" width="34.875" style="22" customWidth="1"/>
    <col min="4" max="4" width="24.125" style="26" customWidth="1"/>
    <col min="5" max="5" width="16.625" style="27" customWidth="1"/>
    <col min="6" max="6" width="15" style="27" customWidth="1"/>
    <col min="7" max="7" width="10.25" style="27" customWidth="1"/>
    <col min="8" max="8" width="15.875" style="27" customWidth="1"/>
    <col min="9" max="10" width="11.75" style="22"/>
    <col min="11" max="11" width="13.375" style="22" customWidth="1"/>
    <col min="12" max="12" width="12.25" style="22" customWidth="1"/>
    <col min="13" max="13" width="11.25" style="22" customWidth="1"/>
    <col min="14" max="14" width="6.125" style="22" customWidth="1"/>
    <col min="15" max="15" width="22.625" style="28" customWidth="1"/>
    <col min="16" max="16" width="6.875" style="22" customWidth="1"/>
    <col min="17" max="16384" width="9" style="22"/>
  </cols>
  <sheetData>
    <row r="1" spans="1:16" ht="22.5">
      <c r="A1" s="65" t="s">
        <v>94</v>
      </c>
      <c r="B1" s="66"/>
    </row>
    <row r="2" spans="1:16" ht="57" customHeight="1">
      <c r="A2" s="95" t="s">
        <v>156</v>
      </c>
      <c r="B2" s="67"/>
      <c r="C2" s="68"/>
      <c r="D2" s="68"/>
      <c r="E2" s="69"/>
      <c r="F2" s="69"/>
      <c r="G2" s="69"/>
      <c r="H2" s="69"/>
      <c r="I2" s="68"/>
      <c r="J2" s="68"/>
      <c r="K2" s="68"/>
      <c r="L2" s="68"/>
      <c r="M2" s="68"/>
      <c r="N2" s="68"/>
      <c r="O2" s="70"/>
    </row>
    <row r="3" spans="1:16" s="23" customFormat="1" ht="24.95" customHeight="1">
      <c r="A3" s="71" t="s">
        <v>95</v>
      </c>
      <c r="B3" s="71"/>
      <c r="C3" s="29"/>
      <c r="D3" s="29"/>
      <c r="E3" s="72" t="s">
        <v>96</v>
      </c>
      <c r="F3" s="72"/>
      <c r="G3" s="72"/>
      <c r="H3" s="72"/>
      <c r="I3" s="29"/>
      <c r="J3" s="29"/>
      <c r="K3" s="29"/>
      <c r="L3" s="29"/>
      <c r="M3" s="29"/>
      <c r="N3" s="29"/>
      <c r="O3" s="38" t="s">
        <v>97</v>
      </c>
    </row>
    <row r="4" spans="1:16" s="24" customFormat="1" ht="39.950000000000003" customHeight="1">
      <c r="A4" s="78" t="s">
        <v>61</v>
      </c>
      <c r="B4" s="78" t="s">
        <v>98</v>
      </c>
      <c r="C4" s="78" t="s">
        <v>62</v>
      </c>
      <c r="D4" s="78" t="s">
        <v>99</v>
      </c>
      <c r="E4" s="73" t="s">
        <v>100</v>
      </c>
      <c r="F4" s="73"/>
      <c r="G4" s="73"/>
      <c r="H4" s="81" t="s">
        <v>101</v>
      </c>
      <c r="I4" s="74" t="s">
        <v>102</v>
      </c>
      <c r="J4" s="74"/>
      <c r="K4" s="74"/>
      <c r="L4" s="74"/>
      <c r="M4" s="74"/>
      <c r="N4" s="74"/>
      <c r="O4" s="84" t="s">
        <v>103</v>
      </c>
    </row>
    <row r="5" spans="1:16" s="24" customFormat="1" ht="39.950000000000003" customHeight="1">
      <c r="A5" s="79"/>
      <c r="B5" s="79"/>
      <c r="C5" s="79"/>
      <c r="D5" s="79"/>
      <c r="E5" s="81" t="s">
        <v>104</v>
      </c>
      <c r="F5" s="81" t="s">
        <v>105</v>
      </c>
      <c r="G5" s="81" t="s">
        <v>106</v>
      </c>
      <c r="H5" s="83"/>
      <c r="I5" s="10" t="s">
        <v>107</v>
      </c>
      <c r="J5" s="10" t="s">
        <v>108</v>
      </c>
      <c r="K5" s="10" t="s">
        <v>109</v>
      </c>
      <c r="L5" s="10" t="s">
        <v>110</v>
      </c>
      <c r="M5" s="10" t="s">
        <v>111</v>
      </c>
      <c r="N5" s="10" t="s">
        <v>93</v>
      </c>
      <c r="O5" s="84"/>
    </row>
    <row r="6" spans="1:16" s="24" customFormat="1" ht="18" customHeight="1">
      <c r="A6" s="80"/>
      <c r="B6" s="80"/>
      <c r="C6" s="80"/>
      <c r="D6" s="80"/>
      <c r="E6" s="82"/>
      <c r="F6" s="82"/>
      <c r="G6" s="82"/>
      <c r="H6" s="82"/>
      <c r="I6" s="10" t="s">
        <v>112</v>
      </c>
      <c r="J6" s="75" t="s">
        <v>113</v>
      </c>
      <c r="K6" s="76"/>
      <c r="L6" s="76"/>
      <c r="M6" s="77"/>
      <c r="N6" s="10" t="s">
        <v>114</v>
      </c>
      <c r="O6" s="39"/>
    </row>
    <row r="7" spans="1:16" ht="84">
      <c r="A7" s="30">
        <v>1</v>
      </c>
      <c r="B7" s="31" t="s">
        <v>115</v>
      </c>
      <c r="C7" s="32" t="s">
        <v>86</v>
      </c>
      <c r="D7" s="33" t="s">
        <v>116</v>
      </c>
      <c r="E7" s="34">
        <v>1785</v>
      </c>
      <c r="F7" s="34">
        <v>-118.21</v>
      </c>
      <c r="G7" s="34">
        <v>1666.79</v>
      </c>
      <c r="H7" s="34">
        <v>799.31</v>
      </c>
      <c r="I7" s="40">
        <v>9.59</v>
      </c>
      <c r="J7" s="41"/>
      <c r="K7" s="41">
        <v>40</v>
      </c>
      <c r="L7" s="41"/>
      <c r="M7" s="41">
        <v>40</v>
      </c>
      <c r="N7" s="40">
        <f>SUM(I7:M7)</f>
        <v>89.59</v>
      </c>
      <c r="O7" s="42" t="s">
        <v>117</v>
      </c>
    </row>
    <row r="8" spans="1:16" ht="39.950000000000003" customHeight="1">
      <c r="A8" s="30">
        <v>2</v>
      </c>
      <c r="B8" s="31" t="s">
        <v>115</v>
      </c>
      <c r="C8" s="32" t="s">
        <v>73</v>
      </c>
      <c r="D8" s="33" t="s">
        <v>118</v>
      </c>
      <c r="E8" s="34">
        <v>20.94</v>
      </c>
      <c r="F8" s="34">
        <v>-2.3520000000019099E-3</v>
      </c>
      <c r="G8" s="34">
        <v>20.937647999999999</v>
      </c>
      <c r="H8" s="34">
        <f>SUMIF(不含上级资金!B:B,C8,不含上级资金!G:G)</f>
        <v>20.937647999999999</v>
      </c>
      <c r="I8" s="40">
        <v>20</v>
      </c>
      <c r="J8" s="41">
        <v>20</v>
      </c>
      <c r="K8" s="41">
        <v>20</v>
      </c>
      <c r="L8" s="43"/>
      <c r="M8" s="41">
        <v>40</v>
      </c>
      <c r="N8" s="40">
        <f t="shared" ref="N8:N21" si="0">SUM(I8:M8)</f>
        <v>100</v>
      </c>
      <c r="O8" s="42"/>
      <c r="P8" s="44"/>
    </row>
    <row r="9" spans="1:16" ht="39.950000000000003" customHeight="1">
      <c r="A9" s="30">
        <v>3</v>
      </c>
      <c r="B9" s="31" t="s">
        <v>115</v>
      </c>
      <c r="C9" s="32" t="s">
        <v>82</v>
      </c>
      <c r="D9" s="33" t="s">
        <v>119</v>
      </c>
      <c r="E9" s="34">
        <v>212.03</v>
      </c>
      <c r="F9" s="34">
        <v>-54</v>
      </c>
      <c r="G9" s="34">
        <v>158.03</v>
      </c>
      <c r="H9" s="34">
        <f>SUMIF(不含上级资金!B:B,C9,不含上级资金!G:G)</f>
        <v>80.52</v>
      </c>
      <c r="I9" s="40">
        <v>10.19</v>
      </c>
      <c r="J9" s="41">
        <v>20</v>
      </c>
      <c r="K9" s="41">
        <v>12</v>
      </c>
      <c r="L9" s="41">
        <v>30</v>
      </c>
      <c r="M9" s="41">
        <v>10</v>
      </c>
      <c r="N9" s="40">
        <f t="shared" si="0"/>
        <v>82.19</v>
      </c>
      <c r="O9" s="42" t="s">
        <v>120</v>
      </c>
      <c r="P9" s="44"/>
    </row>
    <row r="10" spans="1:16" ht="39.950000000000003" customHeight="1">
      <c r="A10" s="30">
        <v>4</v>
      </c>
      <c r="B10" s="31" t="s">
        <v>115</v>
      </c>
      <c r="C10" s="32" t="s">
        <v>87</v>
      </c>
      <c r="D10" s="33" t="s">
        <v>119</v>
      </c>
      <c r="E10" s="34">
        <v>244</v>
      </c>
      <c r="F10" s="34">
        <v>190</v>
      </c>
      <c r="G10" s="34">
        <v>434</v>
      </c>
      <c r="H10" s="34">
        <f>SUMIF(不含上级资金!B:B,C10,不含上级资金!G:G)</f>
        <v>130.922369</v>
      </c>
      <c r="I10" s="40">
        <v>6.03</v>
      </c>
      <c r="J10" s="41"/>
      <c r="K10" s="41">
        <f>7.5*3+10</f>
        <v>32.5</v>
      </c>
      <c r="L10" s="41">
        <v>30</v>
      </c>
      <c r="M10" s="41">
        <v>10</v>
      </c>
      <c r="N10" s="40">
        <f t="shared" si="0"/>
        <v>78.53</v>
      </c>
      <c r="O10" s="42"/>
      <c r="P10" s="44"/>
    </row>
    <row r="11" spans="1:16">
      <c r="A11" s="30">
        <v>5</v>
      </c>
      <c r="B11" s="31" t="s">
        <v>115</v>
      </c>
      <c r="C11" s="32" t="s">
        <v>92</v>
      </c>
      <c r="D11" s="33" t="s">
        <v>119</v>
      </c>
      <c r="E11" s="34">
        <v>207</v>
      </c>
      <c r="F11" s="34">
        <v>9.9150000000008703E-2</v>
      </c>
      <c r="G11" s="34">
        <v>207.09915000000001</v>
      </c>
      <c r="H11" s="34">
        <f>SUMIF(不含上级资金!B:B,C11,不含上级资金!G:G)</f>
        <v>58.818913999999999</v>
      </c>
      <c r="I11" s="40">
        <v>5.68</v>
      </c>
      <c r="J11" s="41"/>
      <c r="K11" s="41">
        <v>40</v>
      </c>
      <c r="L11" s="41">
        <v>30</v>
      </c>
      <c r="M11" s="41">
        <v>10</v>
      </c>
      <c r="N11" s="40">
        <f t="shared" si="0"/>
        <v>85.68</v>
      </c>
      <c r="O11" s="42"/>
    </row>
    <row r="12" spans="1:16" ht="36">
      <c r="A12" s="30">
        <v>6</v>
      </c>
      <c r="B12" s="31" t="s">
        <v>115</v>
      </c>
      <c r="C12" s="32" t="s">
        <v>71</v>
      </c>
      <c r="D12" s="33" t="s">
        <v>121</v>
      </c>
      <c r="E12" s="34">
        <v>0.34</v>
      </c>
      <c r="F12" s="34">
        <v>0</v>
      </c>
      <c r="G12" s="34">
        <v>0.34</v>
      </c>
      <c r="H12" s="34">
        <f>SUMIF(不含上级资金!B:B,C12,不含上级资金!G:G)</f>
        <v>2.4E-2</v>
      </c>
      <c r="I12" s="40">
        <v>1.41</v>
      </c>
      <c r="J12" s="41">
        <v>20</v>
      </c>
      <c r="K12" s="41">
        <v>20</v>
      </c>
      <c r="L12" s="41">
        <v>30</v>
      </c>
      <c r="M12" s="41">
        <v>10</v>
      </c>
      <c r="N12" s="40">
        <f t="shared" si="0"/>
        <v>81.41</v>
      </c>
      <c r="O12" s="42" t="s">
        <v>122</v>
      </c>
    </row>
    <row r="13" spans="1:16">
      <c r="A13" s="30">
        <v>7</v>
      </c>
      <c r="B13" s="31" t="s">
        <v>115</v>
      </c>
      <c r="C13" s="32" t="s">
        <v>77</v>
      </c>
      <c r="D13" s="33" t="s">
        <v>116</v>
      </c>
      <c r="E13" s="34">
        <v>4</v>
      </c>
      <c r="F13" s="34">
        <v>0</v>
      </c>
      <c r="G13" s="34">
        <v>4</v>
      </c>
      <c r="H13" s="34">
        <f>SUMIF(不含上级资金!B:B,C13,不含上级资金!G:G)</f>
        <v>3.1364000000000001</v>
      </c>
      <c r="I13" s="40">
        <v>15.68</v>
      </c>
      <c r="J13" s="41"/>
      <c r="K13" s="41">
        <v>40</v>
      </c>
      <c r="L13" s="41">
        <v>30</v>
      </c>
      <c r="M13" s="41">
        <v>10</v>
      </c>
      <c r="N13" s="40">
        <f t="shared" si="0"/>
        <v>95.68</v>
      </c>
      <c r="O13" s="42"/>
    </row>
    <row r="14" spans="1:16">
      <c r="A14" s="30">
        <v>8</v>
      </c>
      <c r="B14" s="31" t="s">
        <v>115</v>
      </c>
      <c r="C14" s="32" t="s">
        <v>81</v>
      </c>
      <c r="D14" s="33" t="s">
        <v>123</v>
      </c>
      <c r="E14" s="34">
        <v>10</v>
      </c>
      <c r="F14" s="34">
        <v>0</v>
      </c>
      <c r="G14" s="34">
        <v>10</v>
      </c>
      <c r="H14" s="34">
        <f>SUMIF(不含上级资金!B:B,C14,不含上级资金!G:G)</f>
        <v>6.1820180000000002</v>
      </c>
      <c r="I14" s="40">
        <v>12.36</v>
      </c>
      <c r="J14" s="41"/>
      <c r="K14" s="41">
        <v>80</v>
      </c>
      <c r="L14" s="41"/>
      <c r="M14" s="41"/>
      <c r="N14" s="40">
        <f t="shared" si="0"/>
        <v>92.36</v>
      </c>
      <c r="O14" s="42"/>
    </row>
    <row r="15" spans="1:16" ht="24">
      <c r="A15" s="30">
        <v>9</v>
      </c>
      <c r="B15" s="31" t="s">
        <v>115</v>
      </c>
      <c r="C15" s="32" t="s">
        <v>91</v>
      </c>
      <c r="D15" s="33" t="s">
        <v>116</v>
      </c>
      <c r="E15" s="34">
        <v>1630</v>
      </c>
      <c r="F15" s="34">
        <v>-1326.5449840000001</v>
      </c>
      <c r="G15" s="34">
        <v>303.455016</v>
      </c>
      <c r="H15" s="34">
        <f>SUMIF(不含上级资金!B:B,C15,不含上级资金!G:G)</f>
        <v>160.62031899999999</v>
      </c>
      <c r="I15" s="40">
        <v>10.59</v>
      </c>
      <c r="J15" s="41"/>
      <c r="K15" s="41">
        <v>40</v>
      </c>
      <c r="L15" s="41">
        <v>30</v>
      </c>
      <c r="M15" s="41">
        <v>10</v>
      </c>
      <c r="N15" s="40">
        <f t="shared" si="0"/>
        <v>90.59</v>
      </c>
      <c r="O15" s="42"/>
    </row>
    <row r="16" spans="1:16">
      <c r="A16" s="30">
        <v>10</v>
      </c>
      <c r="B16" s="31" t="s">
        <v>115</v>
      </c>
      <c r="C16" s="32" t="s">
        <v>88</v>
      </c>
      <c r="D16" s="33" t="s">
        <v>116</v>
      </c>
      <c r="E16" s="34">
        <v>310</v>
      </c>
      <c r="F16" s="34">
        <v>127.077</v>
      </c>
      <c r="G16" s="34">
        <v>437.077</v>
      </c>
      <c r="H16" s="34">
        <f>SUMIF(不含上级资金!B:B,C16,不含上级资金!G:G)</f>
        <v>192.11997600000001</v>
      </c>
      <c r="I16" s="40">
        <v>8.7899999999999991</v>
      </c>
      <c r="J16" s="41">
        <v>20</v>
      </c>
      <c r="K16" s="41">
        <v>20</v>
      </c>
      <c r="L16" s="41">
        <v>30</v>
      </c>
      <c r="M16" s="41">
        <v>10</v>
      </c>
      <c r="N16" s="40">
        <f t="shared" si="0"/>
        <v>88.79</v>
      </c>
      <c r="O16" s="42"/>
    </row>
    <row r="17" spans="1:15">
      <c r="A17" s="30">
        <v>11</v>
      </c>
      <c r="B17" s="31" t="s">
        <v>115</v>
      </c>
      <c r="C17" s="32" t="s">
        <v>69</v>
      </c>
      <c r="D17" s="33" t="s">
        <v>116</v>
      </c>
      <c r="E17" s="34">
        <v>310</v>
      </c>
      <c r="F17" s="34">
        <v>-229.82494700000001</v>
      </c>
      <c r="G17" s="34">
        <v>80.175053000000005</v>
      </c>
      <c r="H17" s="34">
        <f>SUMIF(不含上级资金!B:B,C17,不含上级资金!G:G)</f>
        <v>34.139271000000001</v>
      </c>
      <c r="I17" s="40">
        <v>8.52</v>
      </c>
      <c r="J17" s="41">
        <v>20</v>
      </c>
      <c r="K17" s="41">
        <v>20</v>
      </c>
      <c r="L17" s="41">
        <v>30</v>
      </c>
      <c r="M17" s="41">
        <v>10</v>
      </c>
      <c r="N17" s="40">
        <f t="shared" si="0"/>
        <v>88.52</v>
      </c>
      <c r="O17" s="42"/>
    </row>
    <row r="18" spans="1:15">
      <c r="A18" s="30">
        <v>12</v>
      </c>
      <c r="B18" s="31" t="s">
        <v>115</v>
      </c>
      <c r="C18" s="32" t="s">
        <v>85</v>
      </c>
      <c r="D18" s="33" t="s">
        <v>116</v>
      </c>
      <c r="E18" s="34">
        <v>2</v>
      </c>
      <c r="F18" s="34">
        <v>0</v>
      </c>
      <c r="G18" s="34">
        <v>2</v>
      </c>
      <c r="H18" s="34">
        <f>SUMIF(不含上级资金!B:B,C18,不含上级资金!G:G)</f>
        <v>2</v>
      </c>
      <c r="I18" s="40">
        <v>20</v>
      </c>
      <c r="J18" s="41">
        <v>20</v>
      </c>
      <c r="K18" s="41">
        <v>20</v>
      </c>
      <c r="L18" s="41">
        <v>30</v>
      </c>
      <c r="M18" s="41">
        <v>10</v>
      </c>
      <c r="N18" s="40">
        <f t="shared" si="0"/>
        <v>100</v>
      </c>
      <c r="O18" s="42"/>
    </row>
    <row r="19" spans="1:15">
      <c r="A19" s="30">
        <v>13</v>
      </c>
      <c r="B19" s="31" t="s">
        <v>115</v>
      </c>
      <c r="C19" s="32" t="s">
        <v>90</v>
      </c>
      <c r="D19" s="33" t="s">
        <v>118</v>
      </c>
      <c r="E19" s="34">
        <v>59.63</v>
      </c>
      <c r="F19" s="34">
        <v>12</v>
      </c>
      <c r="G19" s="34">
        <v>71.63</v>
      </c>
      <c r="H19" s="34">
        <f>SUMIF(不含上级资金!B:B,C19,不含上级资金!G:G)</f>
        <v>37.645119999999999</v>
      </c>
      <c r="I19" s="40">
        <v>10.51</v>
      </c>
      <c r="J19" s="41">
        <v>20</v>
      </c>
      <c r="K19" s="41">
        <v>20</v>
      </c>
      <c r="L19" s="41"/>
      <c r="M19" s="41">
        <v>40</v>
      </c>
      <c r="N19" s="40">
        <f t="shared" si="0"/>
        <v>90.51</v>
      </c>
      <c r="O19" s="42"/>
    </row>
    <row r="20" spans="1:15">
      <c r="A20" s="30">
        <v>14</v>
      </c>
      <c r="B20" s="31" t="s">
        <v>115</v>
      </c>
      <c r="C20" s="32" t="s">
        <v>72</v>
      </c>
      <c r="D20" s="33" t="s">
        <v>121</v>
      </c>
      <c r="E20" s="34">
        <v>77.569999999999993</v>
      </c>
      <c r="F20" s="34">
        <v>0</v>
      </c>
      <c r="G20" s="34">
        <v>77.569999999999993</v>
      </c>
      <c r="H20" s="34">
        <f>SUMIF(不含上级资金!B:B,C20,不含上级资金!G:G)</f>
        <v>42.022528000000001</v>
      </c>
      <c r="I20" s="40">
        <v>10.83</v>
      </c>
      <c r="J20" s="41">
        <v>20</v>
      </c>
      <c r="K20" s="41">
        <v>18</v>
      </c>
      <c r="L20" s="41">
        <v>30</v>
      </c>
      <c r="M20" s="41">
        <v>10</v>
      </c>
      <c r="N20" s="40">
        <f t="shared" si="0"/>
        <v>88.83</v>
      </c>
      <c r="O20" s="42"/>
    </row>
    <row r="21" spans="1:15">
      <c r="A21" s="30">
        <v>15</v>
      </c>
      <c r="B21" s="31" t="s">
        <v>115</v>
      </c>
      <c r="C21" s="32" t="s">
        <v>75</v>
      </c>
      <c r="D21" s="33" t="s">
        <v>121</v>
      </c>
      <c r="E21" s="34">
        <v>143.74</v>
      </c>
      <c r="F21" s="34">
        <v>0</v>
      </c>
      <c r="G21" s="34">
        <v>143.74</v>
      </c>
      <c r="H21" s="34">
        <f>SUMIF(不含上级资金!B:B,C21,不含上级资金!G:G)</f>
        <v>143.74</v>
      </c>
      <c r="I21" s="40">
        <v>20</v>
      </c>
      <c r="J21" s="41">
        <v>20</v>
      </c>
      <c r="K21" s="41">
        <v>20</v>
      </c>
      <c r="L21" s="41">
        <v>30</v>
      </c>
      <c r="M21" s="41">
        <v>10</v>
      </c>
      <c r="N21" s="40">
        <f t="shared" si="0"/>
        <v>100</v>
      </c>
      <c r="O21" s="42"/>
    </row>
    <row r="22" spans="1:15">
      <c r="A22" s="30"/>
      <c r="B22" s="35" t="s">
        <v>93</v>
      </c>
      <c r="C22" s="35"/>
      <c r="D22" s="36"/>
      <c r="E22" s="37">
        <f>SUM(E7:E21)</f>
        <v>5016.25</v>
      </c>
      <c r="F22" s="37">
        <f>SUM(F7:F21)</f>
        <v>-1399.406133</v>
      </c>
      <c r="G22" s="37">
        <f>SUM(G7:G21)</f>
        <v>3616.843867</v>
      </c>
      <c r="H22" s="37">
        <f>SUM(H7:H21)</f>
        <v>1712.138563</v>
      </c>
      <c r="I22" s="35"/>
      <c r="J22" s="35"/>
      <c r="K22" s="35"/>
      <c r="L22" s="35"/>
      <c r="M22" s="35"/>
      <c r="N22" s="35"/>
      <c r="O22" s="45"/>
    </row>
  </sheetData>
  <autoFilter ref="A5:P22"/>
  <mergeCells count="16">
    <mergeCell ref="J6:M6"/>
    <mergeCell ref="A4:A6"/>
    <mergeCell ref="B4:B6"/>
    <mergeCell ref="C4:C6"/>
    <mergeCell ref="D4:D6"/>
    <mergeCell ref="E5:E6"/>
    <mergeCell ref="F5:F6"/>
    <mergeCell ref="G5:G6"/>
    <mergeCell ref="H4:H6"/>
    <mergeCell ref="A1:B1"/>
    <mergeCell ref="A2:O2"/>
    <mergeCell ref="A3:B3"/>
    <mergeCell ref="E3:H3"/>
    <mergeCell ref="E4:G4"/>
    <mergeCell ref="I4:N4"/>
    <mergeCell ref="O4:O5"/>
  </mergeCells>
  <phoneticPr fontId="21" type="noConversion"/>
  <pageMargins left="0.75" right="0.75" top="1" bottom="1" header="0.5" footer="0.5"/>
  <pageSetup paperSize="9" scale="5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N10" sqref="N10"/>
    </sheetView>
  </sheetViews>
  <sheetFormatPr defaultColWidth="9" defaultRowHeight="13.5"/>
  <cols>
    <col min="8" max="8" width="9.375"/>
  </cols>
  <sheetData>
    <row r="1" spans="1:17" ht="28.5">
      <c r="A1" s="67" t="s">
        <v>124</v>
      </c>
      <c r="B1" s="67"/>
      <c r="C1" s="67"/>
      <c r="D1" s="68"/>
      <c r="E1" s="68"/>
      <c r="F1" s="68"/>
      <c r="G1" s="68"/>
      <c r="H1" s="68"/>
      <c r="I1" s="68"/>
      <c r="J1" s="85"/>
      <c r="K1" s="86"/>
      <c r="L1" s="86"/>
      <c r="M1" s="86"/>
      <c r="N1" s="86"/>
      <c r="O1" s="86"/>
      <c r="P1" s="86"/>
      <c r="Q1" s="68"/>
    </row>
    <row r="2" spans="1:17" ht="28.5">
      <c r="A2" s="87" t="s">
        <v>95</v>
      </c>
      <c r="B2" s="87"/>
      <c r="C2" s="87"/>
      <c r="D2" s="9"/>
      <c r="E2" s="9"/>
      <c r="F2" s="87" t="s">
        <v>125</v>
      </c>
      <c r="G2" s="87"/>
      <c r="H2" s="9">
        <v>83263329</v>
      </c>
      <c r="I2" s="9"/>
      <c r="J2" s="17"/>
      <c r="K2" s="18"/>
      <c r="L2" s="18"/>
      <c r="M2" s="18"/>
      <c r="N2" s="18"/>
      <c r="O2" s="18"/>
      <c r="P2" s="18"/>
      <c r="Q2" s="9" t="s">
        <v>97</v>
      </c>
    </row>
    <row r="3" spans="1:17">
      <c r="A3" s="78" t="s">
        <v>61</v>
      </c>
      <c r="B3" s="78" t="s">
        <v>126</v>
      </c>
      <c r="C3" s="78" t="s">
        <v>98</v>
      </c>
      <c r="D3" s="78" t="s">
        <v>62</v>
      </c>
      <c r="E3" s="78" t="s">
        <v>99</v>
      </c>
      <c r="F3" s="74" t="s">
        <v>100</v>
      </c>
      <c r="G3" s="74"/>
      <c r="H3" s="74"/>
      <c r="I3" s="78" t="s">
        <v>101</v>
      </c>
      <c r="J3" s="88" t="s">
        <v>127</v>
      </c>
      <c r="K3" s="76" t="s">
        <v>128</v>
      </c>
      <c r="L3" s="76"/>
      <c r="M3" s="76"/>
      <c r="N3" s="76"/>
      <c r="O3" s="76"/>
      <c r="P3" s="77"/>
      <c r="Q3" s="89" t="s">
        <v>103</v>
      </c>
    </row>
    <row r="4" spans="1:17" ht="40.5">
      <c r="A4" s="80"/>
      <c r="B4" s="80"/>
      <c r="C4" s="80"/>
      <c r="D4" s="80"/>
      <c r="E4" s="80"/>
      <c r="F4" s="11" t="s">
        <v>129</v>
      </c>
      <c r="G4" s="11" t="s">
        <v>105</v>
      </c>
      <c r="H4" s="11" t="s">
        <v>106</v>
      </c>
      <c r="I4" s="80"/>
      <c r="J4" s="88"/>
      <c r="K4" s="19" t="s">
        <v>107</v>
      </c>
      <c r="L4" s="10" t="s">
        <v>130</v>
      </c>
      <c r="M4" s="10" t="s">
        <v>131</v>
      </c>
      <c r="N4" s="10" t="s">
        <v>132</v>
      </c>
      <c r="O4" s="10" t="s">
        <v>133</v>
      </c>
      <c r="P4" s="10" t="s">
        <v>93</v>
      </c>
      <c r="Q4" s="90"/>
    </row>
    <row r="5" spans="1:17">
      <c r="A5" s="12">
        <v>1</v>
      </c>
      <c r="B5" s="13" t="s">
        <v>134</v>
      </c>
      <c r="C5" s="14" t="s">
        <v>135</v>
      </c>
      <c r="D5" s="15" t="s">
        <v>136</v>
      </c>
      <c r="E5" s="14" t="s">
        <v>135</v>
      </c>
      <c r="F5" s="16">
        <v>5472.55</v>
      </c>
      <c r="G5" s="16">
        <v>1291.79</v>
      </c>
      <c r="H5" s="16">
        <v>4180.76</v>
      </c>
      <c r="I5" s="16">
        <v>2243.92</v>
      </c>
      <c r="J5" s="20">
        <f>I5/H5</f>
        <v>0.53672538007443604</v>
      </c>
      <c r="K5" s="16">
        <f>20*J5</f>
        <v>10.7345076014887</v>
      </c>
      <c r="L5" s="16">
        <v>20</v>
      </c>
      <c r="M5" s="16">
        <v>20</v>
      </c>
      <c r="N5" s="16">
        <v>30</v>
      </c>
      <c r="O5" s="16">
        <v>10</v>
      </c>
      <c r="P5" s="21">
        <v>87.73</v>
      </c>
      <c r="Q5" s="12"/>
    </row>
    <row r="6" spans="1:17">
      <c r="A6" s="12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>
      <c r="A11" s="12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A12" s="12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honeticPr fontId="2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9" workbookViewId="0">
      <selection activeCell="G18" sqref="G18"/>
    </sheetView>
  </sheetViews>
  <sheetFormatPr defaultColWidth="8.75" defaultRowHeight="13.5"/>
  <cols>
    <col min="1" max="1" width="4.125" customWidth="1"/>
    <col min="2" max="2" width="20.625" customWidth="1"/>
    <col min="3" max="3" width="18.75" customWidth="1"/>
    <col min="4" max="4" width="15.125"/>
    <col min="5" max="5" width="11.75"/>
    <col min="6" max="6" width="12.875"/>
    <col min="7" max="7" width="11.75"/>
    <col min="8" max="9" width="12.875"/>
  </cols>
  <sheetData>
    <row r="1" spans="1:8">
      <c r="A1" s="6" t="s">
        <v>61</v>
      </c>
      <c r="B1" s="6" t="s">
        <v>62</v>
      </c>
      <c r="C1" s="6" t="s">
        <v>63</v>
      </c>
      <c r="D1" s="6" t="s">
        <v>64</v>
      </c>
      <c r="E1" s="6" t="s">
        <v>65</v>
      </c>
    </row>
    <row r="2" spans="1:8">
      <c r="A2" s="6">
        <v>1</v>
      </c>
      <c r="B2" s="7" t="s">
        <v>69</v>
      </c>
      <c r="C2" s="6">
        <v>801750.53</v>
      </c>
      <c r="D2" s="6">
        <v>341392.71</v>
      </c>
      <c r="E2" s="6">
        <f>C2-D2</f>
        <v>460357.82</v>
      </c>
      <c r="F2">
        <f>C2/10000</f>
        <v>80.175053000000005</v>
      </c>
      <c r="G2">
        <f>D2/10000</f>
        <v>34.139271000000001</v>
      </c>
      <c r="H2">
        <f>E2/10000</f>
        <v>46.035781999999998</v>
      </c>
    </row>
    <row r="3" spans="1:8">
      <c r="A3" s="6">
        <v>2</v>
      </c>
      <c r="B3" s="7" t="s">
        <v>71</v>
      </c>
      <c r="C3" s="6">
        <v>3400</v>
      </c>
      <c r="D3" s="6">
        <v>240</v>
      </c>
      <c r="E3" s="6">
        <f t="shared" ref="E3:E16" si="0">C3-D3</f>
        <v>3160</v>
      </c>
      <c r="F3">
        <f t="shared" ref="F3:F16" si="1">C3/10000</f>
        <v>0.34</v>
      </c>
      <c r="G3">
        <f t="shared" ref="G3:G16" si="2">D3/10000</f>
        <v>2.4E-2</v>
      </c>
      <c r="H3">
        <f t="shared" ref="H3:H16" si="3">E3/10000</f>
        <v>0.316</v>
      </c>
    </row>
    <row r="4" spans="1:8" ht="24">
      <c r="A4" s="6">
        <v>3</v>
      </c>
      <c r="B4" s="7" t="s">
        <v>72</v>
      </c>
      <c r="C4" s="6">
        <v>775700</v>
      </c>
      <c r="D4" s="6">
        <v>420225.28000000003</v>
      </c>
      <c r="E4" s="6">
        <f t="shared" si="0"/>
        <v>355474.72</v>
      </c>
      <c r="F4">
        <f t="shared" si="1"/>
        <v>77.569999999999993</v>
      </c>
      <c r="G4">
        <f t="shared" si="2"/>
        <v>42.022528000000001</v>
      </c>
      <c r="H4">
        <f t="shared" si="3"/>
        <v>35.547471999999999</v>
      </c>
    </row>
    <row r="5" spans="1:8">
      <c r="A5" s="6">
        <v>4</v>
      </c>
      <c r="B5" s="7" t="s">
        <v>73</v>
      </c>
      <c r="C5" s="6">
        <v>209376.48</v>
      </c>
      <c r="D5" s="6">
        <v>209376.48</v>
      </c>
      <c r="E5" s="6">
        <f t="shared" si="0"/>
        <v>0</v>
      </c>
      <c r="F5">
        <f t="shared" si="1"/>
        <v>20.937647999999999</v>
      </c>
      <c r="G5">
        <f t="shared" si="2"/>
        <v>20.937647999999999</v>
      </c>
      <c r="H5">
        <f t="shared" si="3"/>
        <v>0</v>
      </c>
    </row>
    <row r="6" spans="1:8">
      <c r="A6" s="6">
        <v>5</v>
      </c>
      <c r="B6" s="7" t="s">
        <v>75</v>
      </c>
      <c r="C6" s="6">
        <v>1437400</v>
      </c>
      <c r="D6" s="6">
        <v>1437400</v>
      </c>
      <c r="E6" s="6">
        <f t="shared" si="0"/>
        <v>0</v>
      </c>
      <c r="F6">
        <f t="shared" si="1"/>
        <v>143.74</v>
      </c>
      <c r="G6">
        <f t="shared" si="2"/>
        <v>143.74</v>
      </c>
      <c r="H6">
        <f t="shared" si="3"/>
        <v>0</v>
      </c>
    </row>
    <row r="7" spans="1:8" ht="24">
      <c r="A7" s="6">
        <v>6</v>
      </c>
      <c r="B7" s="7" t="s">
        <v>77</v>
      </c>
      <c r="C7" s="6">
        <v>40000</v>
      </c>
      <c r="D7" s="6">
        <v>31364</v>
      </c>
      <c r="E7" s="6">
        <f t="shared" si="0"/>
        <v>8636</v>
      </c>
      <c r="F7">
        <f t="shared" si="1"/>
        <v>4</v>
      </c>
      <c r="G7">
        <f t="shared" si="2"/>
        <v>3.1364000000000001</v>
      </c>
      <c r="H7">
        <f t="shared" si="3"/>
        <v>0.86360000000000003</v>
      </c>
    </row>
    <row r="8" spans="1:8">
      <c r="A8" s="6">
        <v>7</v>
      </c>
      <c r="B8" s="7" t="s">
        <v>81</v>
      </c>
      <c r="C8" s="6">
        <v>100000</v>
      </c>
      <c r="D8" s="6">
        <v>61820.18</v>
      </c>
      <c r="E8" s="6">
        <f t="shared" si="0"/>
        <v>38179.82</v>
      </c>
      <c r="F8">
        <f t="shared" si="1"/>
        <v>10</v>
      </c>
      <c r="G8">
        <f t="shared" si="2"/>
        <v>6.1820180000000002</v>
      </c>
      <c r="H8">
        <f t="shared" si="3"/>
        <v>3.8179820000000002</v>
      </c>
    </row>
    <row r="9" spans="1:8">
      <c r="A9" s="6">
        <v>8</v>
      </c>
      <c r="B9" s="7" t="s">
        <v>82</v>
      </c>
      <c r="C9" s="6">
        <v>1580300</v>
      </c>
      <c r="D9" s="6">
        <v>805200</v>
      </c>
      <c r="E9" s="6">
        <f t="shared" si="0"/>
        <v>775100</v>
      </c>
      <c r="F9">
        <f t="shared" si="1"/>
        <v>158.03</v>
      </c>
      <c r="G9">
        <f t="shared" si="2"/>
        <v>80.52</v>
      </c>
      <c r="H9">
        <f t="shared" si="3"/>
        <v>77.510000000000005</v>
      </c>
    </row>
    <row r="10" spans="1:8">
      <c r="A10" s="6">
        <v>10</v>
      </c>
      <c r="B10" s="7" t="s">
        <v>85</v>
      </c>
      <c r="C10" s="6">
        <v>20000</v>
      </c>
      <c r="D10" s="6">
        <v>20000</v>
      </c>
      <c r="E10" s="6">
        <f t="shared" si="0"/>
        <v>0</v>
      </c>
      <c r="F10">
        <f t="shared" si="1"/>
        <v>2</v>
      </c>
      <c r="G10">
        <f t="shared" si="2"/>
        <v>2</v>
      </c>
      <c r="H10">
        <f t="shared" si="3"/>
        <v>0</v>
      </c>
    </row>
    <row r="11" spans="1:8">
      <c r="A11" s="6">
        <v>11</v>
      </c>
      <c r="B11" s="7" t="s">
        <v>86</v>
      </c>
      <c r="C11" s="6">
        <v>16667900</v>
      </c>
      <c r="D11" s="6">
        <v>8019540.6399999997</v>
      </c>
      <c r="E11" s="6">
        <f t="shared" si="0"/>
        <v>8648359.3599999994</v>
      </c>
      <c r="F11">
        <f t="shared" si="1"/>
        <v>1666.79</v>
      </c>
      <c r="G11">
        <f t="shared" si="2"/>
        <v>801.95406400000002</v>
      </c>
      <c r="H11">
        <f t="shared" si="3"/>
        <v>864.83593599999995</v>
      </c>
    </row>
    <row r="12" spans="1:8">
      <c r="A12" s="6">
        <v>12</v>
      </c>
      <c r="B12" s="7" t="s">
        <v>87</v>
      </c>
      <c r="C12" s="6">
        <v>4340000</v>
      </c>
      <c r="D12" s="6">
        <v>1309223.69</v>
      </c>
      <c r="E12" s="6">
        <f t="shared" si="0"/>
        <v>3030776.31</v>
      </c>
      <c r="F12">
        <f t="shared" si="1"/>
        <v>434</v>
      </c>
      <c r="G12">
        <f t="shared" si="2"/>
        <v>130.922369</v>
      </c>
      <c r="H12">
        <f t="shared" si="3"/>
        <v>303.077631</v>
      </c>
    </row>
    <row r="13" spans="1:8" ht="24">
      <c r="A13" s="6">
        <v>13</v>
      </c>
      <c r="B13" s="7" t="s">
        <v>88</v>
      </c>
      <c r="C13" s="6">
        <v>4370770</v>
      </c>
      <c r="D13" s="6">
        <v>1921199.76</v>
      </c>
      <c r="E13" s="6">
        <f t="shared" si="0"/>
        <v>2449570.2400000002</v>
      </c>
      <c r="F13">
        <f t="shared" si="1"/>
        <v>437.077</v>
      </c>
      <c r="G13">
        <f t="shared" si="2"/>
        <v>192.11997600000001</v>
      </c>
      <c r="H13">
        <f t="shared" si="3"/>
        <v>244.95702399999999</v>
      </c>
    </row>
    <row r="14" spans="1:8">
      <c r="A14" s="6">
        <v>14</v>
      </c>
      <c r="B14" s="7" t="s">
        <v>90</v>
      </c>
      <c r="C14" s="6">
        <v>716300</v>
      </c>
      <c r="D14" s="6">
        <v>376451.2</v>
      </c>
      <c r="E14" s="6">
        <f t="shared" si="0"/>
        <v>339848.8</v>
      </c>
      <c r="F14">
        <f t="shared" si="1"/>
        <v>71.63</v>
      </c>
      <c r="G14">
        <f t="shared" si="2"/>
        <v>37.645119999999999</v>
      </c>
      <c r="H14">
        <f t="shared" si="3"/>
        <v>33.984879999999997</v>
      </c>
    </row>
    <row r="15" spans="1:8" ht="36">
      <c r="A15" s="6">
        <v>15</v>
      </c>
      <c r="B15" s="7" t="s">
        <v>91</v>
      </c>
      <c r="C15" s="6">
        <v>3034550.16</v>
      </c>
      <c r="D15" s="6">
        <v>1606203.19</v>
      </c>
      <c r="E15" s="6">
        <f t="shared" si="0"/>
        <v>1428346.97</v>
      </c>
      <c r="F15">
        <f t="shared" si="1"/>
        <v>303.455016</v>
      </c>
      <c r="G15">
        <f t="shared" si="2"/>
        <v>160.62031899999999</v>
      </c>
      <c r="H15">
        <f t="shared" si="3"/>
        <v>142.83469700000001</v>
      </c>
    </row>
    <row r="16" spans="1:8" ht="24">
      <c r="A16" s="6">
        <v>16</v>
      </c>
      <c r="B16" s="7" t="s">
        <v>92</v>
      </c>
      <c r="C16" s="6">
        <v>2070991.5</v>
      </c>
      <c r="D16" s="6">
        <v>588189.14</v>
      </c>
      <c r="E16" s="6">
        <f t="shared" si="0"/>
        <v>1482802.36</v>
      </c>
      <c r="F16">
        <f t="shared" si="1"/>
        <v>207.09915000000001</v>
      </c>
      <c r="G16">
        <f t="shared" si="2"/>
        <v>58.818913999999999</v>
      </c>
      <c r="H16">
        <f t="shared" si="3"/>
        <v>148.280236</v>
      </c>
    </row>
    <row r="18" spans="4:4">
      <c r="D18">
        <f>D11</f>
        <v>8019540.6399999997</v>
      </c>
    </row>
    <row r="19" spans="4:4">
      <c r="D19">
        <f>含上级资金!D35</f>
        <v>26419</v>
      </c>
    </row>
    <row r="20" spans="4:4">
      <c r="D20" s="8">
        <f>D18-D19</f>
        <v>7993121.6399999997</v>
      </c>
    </row>
  </sheetData>
  <sortState ref="A2:E16">
    <sortCondition ref="A2:A16"/>
  </sortState>
  <phoneticPr fontId="2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5" sqref="B5"/>
    </sheetView>
  </sheetViews>
  <sheetFormatPr defaultColWidth="8.75" defaultRowHeight="13.5"/>
  <cols>
    <col min="12" max="12" width="12.75" customWidth="1"/>
    <col min="14" max="14" width="11.75"/>
    <col min="15" max="15" width="10.5"/>
  </cols>
  <sheetData>
    <row r="1" spans="1:15" ht="27.6" customHeight="1">
      <c r="A1" s="93" t="s">
        <v>137</v>
      </c>
      <c r="B1" s="91" t="s">
        <v>138</v>
      </c>
      <c r="C1" s="91"/>
      <c r="D1" s="91"/>
      <c r="E1" s="91"/>
      <c r="F1" s="91" t="s">
        <v>139</v>
      </c>
      <c r="G1" s="91"/>
      <c r="H1" s="91"/>
      <c r="I1" s="91"/>
      <c r="J1" s="91" t="s">
        <v>140</v>
      </c>
      <c r="K1" s="91" t="s">
        <v>141</v>
      </c>
      <c r="L1" s="4" t="s">
        <v>142</v>
      </c>
    </row>
    <row r="2" spans="1:15" ht="24">
      <c r="A2" s="93"/>
      <c r="B2" s="2" t="s">
        <v>143</v>
      </c>
      <c r="C2" s="2" t="s">
        <v>144</v>
      </c>
      <c r="D2" s="2" t="s">
        <v>145</v>
      </c>
      <c r="E2" s="2" t="s">
        <v>146</v>
      </c>
      <c r="F2" s="2" t="s">
        <v>143</v>
      </c>
      <c r="G2" s="1" t="s">
        <v>144</v>
      </c>
      <c r="H2" s="1" t="s">
        <v>145</v>
      </c>
      <c r="I2" s="1" t="s">
        <v>146</v>
      </c>
      <c r="J2" s="91"/>
      <c r="K2" s="91"/>
      <c r="L2" s="2" t="s">
        <v>147</v>
      </c>
    </row>
    <row r="3" spans="1:15" ht="24">
      <c r="A3" s="3" t="s">
        <v>148</v>
      </c>
      <c r="B3" s="2">
        <v>21</v>
      </c>
      <c r="C3" s="2"/>
      <c r="D3" s="2"/>
      <c r="E3" s="2"/>
      <c r="F3" s="2">
        <v>48</v>
      </c>
      <c r="G3" s="2">
        <v>6</v>
      </c>
      <c r="H3" s="2"/>
      <c r="I3" s="2"/>
      <c r="J3" s="2"/>
      <c r="K3" s="2">
        <v>75</v>
      </c>
      <c r="L3" s="5">
        <v>1829515.75</v>
      </c>
      <c r="M3">
        <v>26419</v>
      </c>
      <c r="N3">
        <f>B3*2*M3+F3*1.5*M3+G3*3.5*M3</f>
        <v>3566565</v>
      </c>
      <c r="O3">
        <f>N3/2</f>
        <v>1783282.5</v>
      </c>
    </row>
    <row r="4" spans="1:15" ht="24">
      <c r="A4" s="3" t="s">
        <v>149</v>
      </c>
      <c r="B4" s="2">
        <v>49</v>
      </c>
      <c r="C4" s="2">
        <v>2</v>
      </c>
      <c r="D4" s="2">
        <v>3</v>
      </c>
      <c r="E4" s="2"/>
      <c r="F4" s="2">
        <v>88</v>
      </c>
      <c r="G4" s="2">
        <v>6</v>
      </c>
      <c r="H4" s="2">
        <v>2</v>
      </c>
      <c r="I4" s="2"/>
      <c r="J4" s="2"/>
      <c r="K4" s="2">
        <v>150</v>
      </c>
      <c r="L4" s="5">
        <v>7547027.6399999997</v>
      </c>
    </row>
    <row r="5" spans="1:15" ht="24">
      <c r="A5" s="3" t="s">
        <v>150</v>
      </c>
      <c r="B5" s="2">
        <v>14</v>
      </c>
      <c r="C5" s="2"/>
      <c r="D5" s="2">
        <v>1</v>
      </c>
      <c r="E5" s="2"/>
      <c r="F5" s="2">
        <v>78</v>
      </c>
      <c r="G5" s="2">
        <v>6</v>
      </c>
      <c r="H5" s="2">
        <v>5</v>
      </c>
      <c r="I5" s="2">
        <v>3</v>
      </c>
      <c r="J5" s="2">
        <v>3</v>
      </c>
      <c r="K5" s="2">
        <v>110</v>
      </c>
      <c r="L5" s="5">
        <v>5310219</v>
      </c>
      <c r="M5">
        <v>26419</v>
      </c>
      <c r="N5">
        <f t="shared" ref="N5:N6" si="0">B5*2*M5+F5*1.5*M5+G5*3.5*M5+D5*M5*4+H5*M5*3.5+I5*M5*3.5+J5*M5</f>
        <v>5310219</v>
      </c>
    </row>
    <row r="6" spans="1:15" ht="24">
      <c r="A6" s="3" t="s">
        <v>151</v>
      </c>
      <c r="B6" s="2">
        <v>48</v>
      </c>
      <c r="C6" s="2"/>
      <c r="D6" s="2">
        <v>1</v>
      </c>
      <c r="E6" s="2"/>
      <c r="F6" s="2">
        <v>73</v>
      </c>
      <c r="G6" s="2"/>
      <c r="H6" s="2">
        <v>2</v>
      </c>
      <c r="I6" s="2"/>
      <c r="J6" s="2"/>
      <c r="K6" s="2">
        <v>124</v>
      </c>
      <c r="L6" s="5">
        <v>5746132.5</v>
      </c>
      <c r="M6">
        <v>26419</v>
      </c>
      <c r="N6">
        <f t="shared" si="0"/>
        <v>5719713.5</v>
      </c>
      <c r="O6">
        <f>L6-N6</f>
        <v>26419</v>
      </c>
    </row>
    <row r="7" spans="1:15" ht="24">
      <c r="A7" s="3" t="s">
        <v>152</v>
      </c>
      <c r="B7" s="2">
        <v>18</v>
      </c>
      <c r="C7" s="2">
        <v>1</v>
      </c>
      <c r="D7" s="2"/>
      <c r="E7" s="2">
        <v>1</v>
      </c>
      <c r="F7" s="2">
        <v>115</v>
      </c>
      <c r="G7" s="2">
        <v>3</v>
      </c>
      <c r="H7" s="2"/>
      <c r="I7" s="2">
        <v>7</v>
      </c>
      <c r="J7" s="2">
        <v>9</v>
      </c>
      <c r="K7" s="2">
        <v>154</v>
      </c>
      <c r="L7" s="5">
        <v>3441074.75</v>
      </c>
      <c r="M7">
        <v>26419</v>
      </c>
      <c r="N7">
        <f>(B7*2*M7+F7*1.5*M7+G7*3.5*M7+D7*M7*4+H7*M7*3.5+I7*M7*3.5+J7*M7)/2</f>
        <v>3335398.75</v>
      </c>
      <c r="O7">
        <f>L7-N7</f>
        <v>105676</v>
      </c>
    </row>
    <row r="8" spans="1:15">
      <c r="A8" s="3" t="s">
        <v>153</v>
      </c>
      <c r="B8" s="2">
        <v>150</v>
      </c>
      <c r="C8" s="2">
        <v>3</v>
      </c>
      <c r="D8" s="2">
        <v>5</v>
      </c>
      <c r="E8" s="2">
        <v>1</v>
      </c>
      <c r="F8" s="2">
        <v>402</v>
      </c>
      <c r="G8" s="2">
        <v>21</v>
      </c>
      <c r="H8" s="2">
        <v>9</v>
      </c>
      <c r="I8" s="2">
        <v>10</v>
      </c>
      <c r="J8" s="2">
        <v>12</v>
      </c>
      <c r="K8" s="2">
        <v>613</v>
      </c>
      <c r="L8" s="5">
        <v>23873969.640000001</v>
      </c>
    </row>
    <row r="9" spans="1:15" ht="15.6" customHeight="1">
      <c r="A9" s="94" t="s">
        <v>154</v>
      </c>
      <c r="B9" s="92" t="s">
        <v>138</v>
      </c>
      <c r="C9" s="92"/>
      <c r="D9" s="92"/>
      <c r="E9" s="92"/>
      <c r="F9" s="92" t="s">
        <v>139</v>
      </c>
      <c r="G9" s="92"/>
      <c r="H9" s="92"/>
      <c r="I9" s="92"/>
      <c r="J9" s="92" t="s">
        <v>140</v>
      </c>
      <c r="K9" s="92" t="s">
        <v>141</v>
      </c>
      <c r="L9" s="92" t="s">
        <v>142</v>
      </c>
    </row>
    <row r="10" spans="1:15" ht="24">
      <c r="A10" s="94"/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143</v>
      </c>
      <c r="G10" s="1" t="s">
        <v>144</v>
      </c>
      <c r="H10" s="1" t="s">
        <v>145</v>
      </c>
      <c r="I10" s="1" t="s">
        <v>146</v>
      </c>
      <c r="J10" s="92"/>
      <c r="K10" s="92"/>
      <c r="L10" s="92"/>
    </row>
    <row r="11" spans="1:15" ht="24">
      <c r="A11" s="3" t="s">
        <v>149</v>
      </c>
      <c r="B11" s="2"/>
      <c r="C11" s="2"/>
      <c r="D11" s="2"/>
      <c r="E11" s="2"/>
      <c r="F11" s="2">
        <v>2</v>
      </c>
      <c r="G11" s="2"/>
      <c r="H11" s="2"/>
      <c r="I11" s="2"/>
      <c r="J11" s="2">
        <v>1</v>
      </c>
      <c r="K11" s="2">
        <v>3</v>
      </c>
      <c r="L11" s="5">
        <v>211352</v>
      </c>
      <c r="M11">
        <v>26419</v>
      </c>
      <c r="N11">
        <f>M11*F11*1.5+J11*M11</f>
        <v>105676</v>
      </c>
    </row>
    <row r="12" spans="1:15">
      <c r="A12" s="3" t="s">
        <v>153</v>
      </c>
      <c r="B12" s="2">
        <v>0</v>
      </c>
      <c r="C12" s="2">
        <v>0</v>
      </c>
      <c r="D12" s="2">
        <v>0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v>1</v>
      </c>
      <c r="K12" s="2">
        <v>3</v>
      </c>
      <c r="L12" s="5">
        <v>211352</v>
      </c>
      <c r="N12">
        <f>N11*2</f>
        <v>211352</v>
      </c>
    </row>
    <row r="13" spans="1:15">
      <c r="A13" s="3" t="s">
        <v>155</v>
      </c>
      <c r="B13" s="2">
        <v>150</v>
      </c>
      <c r="C13" s="2">
        <v>3</v>
      </c>
      <c r="D13" s="2">
        <v>5</v>
      </c>
      <c r="E13" s="2">
        <v>1</v>
      </c>
      <c r="F13" s="2">
        <v>404</v>
      </c>
      <c r="G13" s="2">
        <v>21</v>
      </c>
      <c r="H13" s="2">
        <v>9</v>
      </c>
      <c r="I13" s="2">
        <v>10</v>
      </c>
      <c r="J13" s="2">
        <v>13</v>
      </c>
      <c r="K13" s="2">
        <v>616</v>
      </c>
      <c r="L13" s="5">
        <v>24085321.640000001</v>
      </c>
    </row>
  </sheetData>
  <mergeCells count="11">
    <mergeCell ref="J1:J2"/>
    <mergeCell ref="J9:J10"/>
    <mergeCell ref="K1:K2"/>
    <mergeCell ref="K9:K10"/>
    <mergeCell ref="L9:L10"/>
    <mergeCell ref="B1:E1"/>
    <mergeCell ref="F1:I1"/>
    <mergeCell ref="B9:E9"/>
    <mergeCell ref="F9:I9"/>
    <mergeCell ref="A1:A2"/>
    <mergeCell ref="A9:A10"/>
  </mergeCells>
  <phoneticPr fontId="21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含上级资金</vt:lpstr>
      <vt:lpstr>项目汇总表</vt:lpstr>
      <vt:lpstr>部门整体统计表</vt:lpstr>
      <vt:lpstr>不含上级资金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2024-01-09T02:31:00Z</dcterms:created>
  <dcterms:modified xsi:type="dcterms:W3CDTF">2024-05-21T01:35:11Z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64CAA58F84EB4B7A8CB656261FDA3E37_13</vt:lpwstr>
  </property>
  <property fmtid="{D5CDD505-2E9C-101B-9397-08002B2CF9AE}" pid="3" name="KSOProductBuildVer">
    <vt:lpwstr>2052-12.1.0.16729</vt:lpwstr>
  </property>
</Properties>
</file>